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2.xml" ContentType="application/vnd.openxmlformats-officedocument.spreadsheetml.comments+xml"/>
  <Override PartName="/xl/drawings/drawing18.xml" ContentType="application/vnd.openxmlformats-officedocument.drawing+xml"/>
  <Override PartName="/xl/comments3.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24226"/>
  <mc:AlternateContent xmlns:mc="http://schemas.openxmlformats.org/markup-compatibility/2006">
    <mc:Choice Requires="x15">
      <x15ac:absPath xmlns:x15ac="http://schemas.microsoft.com/office/spreadsheetml/2010/11/ac" url="D:\Kiran\Rosa\Transmission Line\Transmission Petition Nov 2021\"/>
    </mc:Choice>
  </mc:AlternateContent>
  <xr:revisionPtr revIDLastSave="0" documentId="13_ncr:1_{84861864-FC6D-4596-A495-592DEC390230}" xr6:coauthVersionLast="47" xr6:coauthVersionMax="47" xr10:uidLastSave="{00000000-0000-0000-0000-000000000000}"/>
  <bookViews>
    <workbookView xWindow="-120" yWindow="-120" windowWidth="20730" windowHeight="11160" tabRatio="923" firstSheet="6" activeTab="6" xr2:uid="{00000000-000D-0000-FFFF-FFFF00000000}"/>
  </bookViews>
  <sheets>
    <sheet name="Indexw" sheetId="1" state="hidden" r:id="rId1"/>
    <sheet name="Index" sheetId="89" r:id="rId2"/>
    <sheet name="Notes" sheetId="93" state="hidden" r:id="rId3"/>
    <sheet name="S1" sheetId="88" r:id="rId4"/>
    <sheet name="S2" sheetId="87" r:id="rId5"/>
    <sheet name="S3" sheetId="86" r:id="rId6"/>
    <sheet name="F1" sheetId="2" r:id="rId7"/>
    <sheet name="F2" sheetId="4" r:id="rId8"/>
    <sheet name="F3A" sheetId="5" r:id="rId9"/>
    <sheet name="F3B" sheetId="109" state="hidden" r:id="rId10"/>
    <sheet name="F3C" sheetId="110" state="hidden" r:id="rId11"/>
    <sheet name="F4" sheetId="6" r:id="rId12"/>
    <sheet name="F4A" sheetId="58" r:id="rId13"/>
    <sheet name="F4B" sheetId="105" r:id="rId14"/>
    <sheet name="F4C" sheetId="70" r:id="rId15"/>
    <sheet name="F5" sheetId="7" r:id="rId16"/>
    <sheet name="F6" sheetId="8" r:id="rId17"/>
    <sheet name="F7" sheetId="9" r:id="rId18"/>
    <sheet name="F8" sheetId="10" r:id="rId19"/>
    <sheet name="F8A" sheetId="106" r:id="rId20"/>
    <sheet name="F8B" sheetId="107" r:id="rId21"/>
    <sheet name="F9" sheetId="11" r:id="rId22"/>
    <sheet name="F10" sheetId="12" r:id="rId23"/>
    <sheet name="F11" sheetId="13" r:id="rId24"/>
    <sheet name="F12" sheetId="14" r:id="rId25"/>
    <sheet name="F13" sheetId="16" r:id="rId26"/>
    <sheet name="F14" sheetId="17" r:id="rId27"/>
    <sheet name="F14A" sheetId="117" r:id="rId28"/>
    <sheet name="F15" sheetId="19" r:id="rId29"/>
    <sheet name="F16" sheetId="21" r:id="rId30"/>
    <sheet name="F17" sheetId="27" r:id="rId31"/>
    <sheet name="F18" sheetId="29" r:id="rId32"/>
    <sheet name="F19" sheetId="95" r:id="rId33"/>
    <sheet name="F20" sheetId="96" r:id="rId34"/>
    <sheet name="F21" sheetId="97" r:id="rId35"/>
    <sheet name="F22A" sheetId="98" r:id="rId36"/>
    <sheet name="F22B" sheetId="64" r:id="rId37"/>
    <sheet name="F22C" sheetId="32" r:id="rId38"/>
    <sheet name="F22D" sheetId="99" r:id="rId39"/>
    <sheet name="F22E" sheetId="100" r:id="rId40"/>
    <sheet name="F22F" sheetId="101" r:id="rId41"/>
    <sheet name="F22G" sheetId="35" r:id="rId42"/>
    <sheet name="F23" sheetId="102" r:id="rId43"/>
    <sheet name="F23A" sheetId="38" r:id="rId44"/>
    <sheet name="F24" sheetId="103" r:id="rId45"/>
    <sheet name="F25" sheetId="42" r:id="rId46"/>
    <sheet name="F26" sheetId="44" r:id="rId47"/>
    <sheet name="F27" sheetId="45" r:id="rId48"/>
    <sheet name="F28" sheetId="59" r:id="rId49"/>
    <sheet name="F29" sheetId="46" r:id="rId50"/>
    <sheet name="F30" sheetId="47" r:id="rId51"/>
    <sheet name="F31" sheetId="104" r:id="rId52"/>
    <sheet name="F32" sheetId="49" r:id="rId53"/>
    <sheet name="F33" sheetId="108" r:id="rId54"/>
    <sheet name="F34" sheetId="112" r:id="rId55"/>
    <sheet name="F35" sheetId="113" state="hidden" r:id="rId56"/>
    <sheet name="F36" sheetId="114" state="hidden" r:id="rId57"/>
    <sheet name="F37" sheetId="115" state="hidden" r:id="rId58"/>
    <sheet name="F38" sheetId="116" state="hidden" r:id="rId59"/>
    <sheet name="P1" sheetId="74" r:id="rId60"/>
    <sheet name="P2" sheetId="75" r:id="rId61"/>
    <sheet name="P3" sheetId="76" r:id="rId62"/>
    <sheet name="P4" sheetId="77" r:id="rId63"/>
    <sheet name="P5" sheetId="78" r:id="rId64"/>
    <sheet name="P6" sheetId="81" r:id="rId65"/>
    <sheet name="P7" sheetId="80" r:id="rId66"/>
    <sheet name="P8" sheetId="79" r:id="rId67"/>
    <sheet name="P9" sheetId="84" r:id="rId68"/>
    <sheet name="P10" sheetId="83" r:id="rId69"/>
    <sheet name="P11" sheetId="73" r:id="rId70"/>
    <sheet name="P12" sheetId="82" r:id="rId71"/>
  </sheets>
  <externalReferences>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s>
  <definedNames>
    <definedName name="\" localSheetId="27" hidden="1">#REF!</definedName>
    <definedName name="\" hidden="1">#REF!</definedName>
    <definedName name="_____________________________________SCH6" localSheetId="27">'[1]04REL'!#REF!</definedName>
    <definedName name="_____________________________________SCH6">'[2]04REL'!#REF!</definedName>
    <definedName name="____________________________________SCH6" localSheetId="27">'[1]04REL'!#REF!</definedName>
    <definedName name="____________________________________SCH6">'[2]04REL'!#REF!</definedName>
    <definedName name="___________________________________SCH6" localSheetId="27">'[1]04REL'!#REF!</definedName>
    <definedName name="___________________________________SCH6">'[2]04REL'!#REF!</definedName>
    <definedName name="__________________________________SCH6" localSheetId="27">'[1]04REL'!#REF!</definedName>
    <definedName name="__________________________________SCH6">'[2]04REL'!#REF!</definedName>
    <definedName name="_________________________________SCH6" localSheetId="27">'[1]04REL'!#REF!</definedName>
    <definedName name="_________________________________SCH6">'[2]04REL'!#REF!</definedName>
    <definedName name="________________________________SCH6" localSheetId="27">'[1]04REL'!#REF!</definedName>
    <definedName name="________________________________SCH6">'[2]04REL'!#REF!</definedName>
    <definedName name="_______________________________SCH6" localSheetId="27">'[1]04REL'!#REF!</definedName>
    <definedName name="_______________________________SCH6">'[2]04REL'!#REF!</definedName>
    <definedName name="______________________________SCH6" localSheetId="27">'[1]04REL'!#REF!</definedName>
    <definedName name="______________________________SCH6">'[2]04REL'!#REF!</definedName>
    <definedName name="_____________________________SCH6" localSheetId="27">'[1]04REL'!#REF!</definedName>
    <definedName name="_____________________________SCH6">'[2]04REL'!#REF!</definedName>
    <definedName name="____________________________SCH6" localSheetId="27">'[1]04REL'!#REF!</definedName>
    <definedName name="____________________________SCH6">'[2]04REL'!#REF!</definedName>
    <definedName name="___________________________SCH6" localSheetId="27">'[1]04REL'!#REF!</definedName>
    <definedName name="___________________________SCH6">'[2]04REL'!#REF!</definedName>
    <definedName name="__________________________SCH6" localSheetId="27">'[1]04REL'!#REF!</definedName>
    <definedName name="__________________________SCH6">'[2]04REL'!#REF!</definedName>
    <definedName name="_________________________SCH6" localSheetId="27">'[1]04REL'!#REF!</definedName>
    <definedName name="_________________________SCH6">'[2]04REL'!#REF!</definedName>
    <definedName name="________________________SCH6" localSheetId="27">'[1]04REL'!#REF!</definedName>
    <definedName name="________________________SCH6">'[2]04REL'!#REF!</definedName>
    <definedName name="_______________________SCH6" localSheetId="27">'[1]04REL'!#REF!</definedName>
    <definedName name="_______________________SCH6">'[2]04REL'!#REF!</definedName>
    <definedName name="______________________SCH6" localSheetId="27">'[1]04REL'!#REF!</definedName>
    <definedName name="______________________SCH6">'[2]04REL'!#REF!</definedName>
    <definedName name="_____________________SCH6" localSheetId="27">'[1]04REL'!#REF!</definedName>
    <definedName name="_____________________SCH6">'[2]04REL'!#REF!</definedName>
    <definedName name="___________________SCH6" localSheetId="27">'[1]04REL'!#REF!</definedName>
    <definedName name="___________________SCH6">'[2]04REL'!#REF!</definedName>
    <definedName name="__________________SCH6" localSheetId="27">'[1]04REL'!#REF!</definedName>
    <definedName name="__________________SCH6">'[2]04REL'!#REF!</definedName>
    <definedName name="_________________SCH6" localSheetId="27">'[1]04REL'!#REF!</definedName>
    <definedName name="_________________SCH6">'[2]04REL'!#REF!</definedName>
    <definedName name="________________SCH6" localSheetId="27">'[1]04REL'!#REF!</definedName>
    <definedName name="________________SCH6">'[2]04REL'!#REF!</definedName>
    <definedName name="_______________SCH6" localSheetId="27">'[1]04REL'!#REF!</definedName>
    <definedName name="_______________SCH6">'[2]04REL'!#REF!</definedName>
    <definedName name="______________SCH6" localSheetId="27">'[1]04REL'!#REF!</definedName>
    <definedName name="______________SCH6">'[2]04REL'!#REF!</definedName>
    <definedName name="_____________SCH6" localSheetId="27">'[1]04REL'!#REF!</definedName>
    <definedName name="_____________SCH6">'[2]04REL'!#REF!</definedName>
    <definedName name="____________SCH6" localSheetId="27">'[1]04REL'!#REF!</definedName>
    <definedName name="____________SCH6">'[2]04REL'!#REF!</definedName>
    <definedName name="___________SCH6" localSheetId="27">'[1]04REL'!#REF!</definedName>
    <definedName name="___________SCH6">'[2]04REL'!#REF!</definedName>
    <definedName name="__________SCH6" localSheetId="27">'[1]04REL'!#REF!</definedName>
    <definedName name="__________SCH6">'[2]04REL'!#REF!</definedName>
    <definedName name="_________BSD1" localSheetId="27">#REF!</definedName>
    <definedName name="_________BSD1">#REF!</definedName>
    <definedName name="_________BSD2" localSheetId="27">#REF!</definedName>
    <definedName name="_________BSD2">#REF!</definedName>
    <definedName name="_________IED1" localSheetId="27">#REF!</definedName>
    <definedName name="_________IED1">#REF!</definedName>
    <definedName name="_________IED2">#REF!</definedName>
    <definedName name="_________SCH6" localSheetId="27">'[1]04REL'!#REF!</definedName>
    <definedName name="_________SCH6">'[2]04REL'!#REF!</definedName>
    <definedName name="________BSD1" localSheetId="27">#REF!</definedName>
    <definedName name="________BSD1">#REF!</definedName>
    <definedName name="________BSD2" localSheetId="27">#REF!</definedName>
    <definedName name="________BSD2">#REF!</definedName>
    <definedName name="________FC1">[3]DEMFIXLD!$A$1:$E$205</definedName>
    <definedName name="________IED1" localSheetId="27">#REF!</definedName>
    <definedName name="________IED1">#REF!</definedName>
    <definedName name="________IED2" localSheetId="27">#REF!</definedName>
    <definedName name="________IED2">#REF!</definedName>
    <definedName name="________SCH6" localSheetId="27">'[1]04REL'!#REF!</definedName>
    <definedName name="________SCH6">'[2]04REL'!#REF!</definedName>
    <definedName name="_______a65565" localSheetId="27">#REF!</definedName>
    <definedName name="_______a65565">#REF!</definedName>
    <definedName name="_______arr2" localSheetId="27"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_BSD1" localSheetId="27">#REF!</definedName>
    <definedName name="_______BSD1">#REF!</definedName>
    <definedName name="_______BSD2" localSheetId="27">#REF!</definedName>
    <definedName name="_______BSD2">#REF!</definedName>
    <definedName name="_______FC1">[4]DEMFIXLD!$A$1:$E$205</definedName>
    <definedName name="_______IED1" localSheetId="27">#REF!</definedName>
    <definedName name="_______IED1">#REF!</definedName>
    <definedName name="_______IED2" localSheetId="27">#REF!</definedName>
    <definedName name="_______IED2">#REF!</definedName>
    <definedName name="_______int06" localSheetId="27"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_int06"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_NCS111">'[5]Schedule-1'!$B$1:$J$1</definedName>
    <definedName name="_______SCH6" localSheetId="27">'[1]04REL'!#REF!</definedName>
    <definedName name="_______SCH6">'[2]04REL'!#REF!</definedName>
    <definedName name="______a65565" localSheetId="27">#REF!</definedName>
    <definedName name="______a65565">#REF!</definedName>
    <definedName name="______arr2" localSheetId="27"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BSD1" localSheetId="27">#REF!</definedName>
    <definedName name="______BSD1">#REF!</definedName>
    <definedName name="______BSD2" localSheetId="27">#REF!</definedName>
    <definedName name="______BSD2">#REF!</definedName>
    <definedName name="______FC1">[6]DEMFIXLD!$A$1:$E$205</definedName>
    <definedName name="______IED1" localSheetId="27">#REF!</definedName>
    <definedName name="______IED1">#REF!</definedName>
    <definedName name="______IED2" localSheetId="27">#REF!</definedName>
    <definedName name="______IED2">#REF!</definedName>
    <definedName name="______int06" localSheetId="27"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int06"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NCS111">'[5]Schedule-1'!$B$1:$J$1</definedName>
    <definedName name="______SCH6" localSheetId="27">'[1]04REL'!#REF!</definedName>
    <definedName name="______SCH6">'[2]04REL'!#REF!</definedName>
    <definedName name="_____a65565" localSheetId="27">#REF!</definedName>
    <definedName name="_____a65565">#REF!</definedName>
    <definedName name="_____arr2" localSheetId="27"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BSD1" localSheetId="27">#REF!</definedName>
    <definedName name="_____BSD1">#REF!</definedName>
    <definedName name="_____BSD2" localSheetId="27">#REF!</definedName>
    <definedName name="_____BSD2">#REF!</definedName>
    <definedName name="_____FC1" localSheetId="27">[4]DEMFIXLD!$A$1:$E$205</definedName>
    <definedName name="_____FC1">[6]DEMFIXLD!$A$1:$E$205</definedName>
    <definedName name="_____IED1" localSheetId="27">#REF!</definedName>
    <definedName name="_____IED1">#REF!</definedName>
    <definedName name="_____IED2" localSheetId="27">#REF!</definedName>
    <definedName name="_____IED2">#REF!</definedName>
    <definedName name="_____NCS111" localSheetId="27">'[5]Schedule-1'!$B$1:$J$1</definedName>
    <definedName name="_____NCS111">'[7]Schedule-1'!$B$1:$J$1</definedName>
    <definedName name="_____SCH6" localSheetId="27">'[1]04REL'!#REF!</definedName>
    <definedName name="_____SCH6">'[2]04REL'!#REF!</definedName>
    <definedName name="____a65565" localSheetId="27">#REF!</definedName>
    <definedName name="____a65565">#REF!</definedName>
    <definedName name="____arr2" localSheetId="27"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BSD1" localSheetId="27">#REF!</definedName>
    <definedName name="____BSD1">#REF!</definedName>
    <definedName name="____BSD2" localSheetId="27">#REF!</definedName>
    <definedName name="____BSD2">#REF!</definedName>
    <definedName name="____FC1">[4]DEMFIXLD!$A$1:$E$205</definedName>
    <definedName name="____IED1" localSheetId="27">#REF!</definedName>
    <definedName name="____IED1">#REF!</definedName>
    <definedName name="____IED2" localSheetId="27">#REF!</definedName>
    <definedName name="____IED2">#REF!</definedName>
    <definedName name="____NCS111" localSheetId="27">'[5]Schedule-1'!$B$1:$J$1</definedName>
    <definedName name="____NCS111">'[7]Schedule-1'!$B$1:$J$1</definedName>
    <definedName name="____SCH6" localSheetId="27">'[1]04REL'!#REF!</definedName>
    <definedName name="____SCH6">'[2]04REL'!#REF!</definedName>
    <definedName name="___BSD1" localSheetId="27">#REF!</definedName>
    <definedName name="___BSD1">#REF!</definedName>
    <definedName name="___BSD2" localSheetId="27">#REF!</definedName>
    <definedName name="___BSD2">#REF!</definedName>
    <definedName name="___DAT1" localSheetId="27">#REF!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35">#REF!</definedName>
    <definedName name="___DAT36">#REF!</definedName>
    <definedName name="___DAT37">#REF!</definedName>
    <definedName name="___DAT38">#REF!</definedName>
    <definedName name="___DAT39">#REF!</definedName>
    <definedName name="___DAT4">#REF!</definedName>
    <definedName name="___DAT40">#REF!</definedName>
    <definedName name="___DAT41">#REF!</definedName>
    <definedName name="___DAT42">#REF!</definedName>
    <definedName name="___DAT43">#REF!</definedName>
    <definedName name="___DAT44">#REF!</definedName>
    <definedName name="___DAT45">#REF!</definedName>
    <definedName name="___DAT46">#REF!</definedName>
    <definedName name="___DAT47">#REF!</definedName>
    <definedName name="___DAT48">#REF!</definedName>
    <definedName name="___DAT49">#REF!</definedName>
    <definedName name="___DAT5">#REF!</definedName>
    <definedName name="___DAT50">#REF!</definedName>
    <definedName name="___DAT51">#REF!</definedName>
    <definedName name="___DAT52">#REF!</definedName>
    <definedName name="___DAT53">#REF!</definedName>
    <definedName name="___DAT54">#REF!</definedName>
    <definedName name="___DAT55">#REF!</definedName>
    <definedName name="___DAT56">#REF!</definedName>
    <definedName name="___DAT57">#REF!</definedName>
    <definedName name="___DAT58">#REF!</definedName>
    <definedName name="___DAT59">#REF!</definedName>
    <definedName name="___DAT6">#REF!</definedName>
    <definedName name="___DAT60">#REF!</definedName>
    <definedName name="___DAT61">#REF!</definedName>
    <definedName name="___DAT62">#REF!</definedName>
    <definedName name="___DAT63">#REF!</definedName>
    <definedName name="___DAT64">#REF!</definedName>
    <definedName name="___DAT65">#REF!</definedName>
    <definedName name="___DAT66">#REF!</definedName>
    <definedName name="___DAT67">#REF!</definedName>
    <definedName name="___DAT68">#REF!</definedName>
    <definedName name="___DAT69">#REF!</definedName>
    <definedName name="___DAT7">#REF!</definedName>
    <definedName name="___DAT70">#REF!</definedName>
    <definedName name="___DAT71">#REF!</definedName>
    <definedName name="___DAT72">#REF!</definedName>
    <definedName name="___DAT73">#REF!</definedName>
    <definedName name="___DAT74">#REF!</definedName>
    <definedName name="___DAT75">#REF!</definedName>
    <definedName name="___DAT76">#REF!</definedName>
    <definedName name="___DAT77">#REF!</definedName>
    <definedName name="___DAT78">#REF!</definedName>
    <definedName name="___DAT79">#REF!</definedName>
    <definedName name="___DAT8">#REF!</definedName>
    <definedName name="___DAT80">#REF!</definedName>
    <definedName name="___DAT81">#REF!</definedName>
    <definedName name="___DAT82">#REF!</definedName>
    <definedName name="___DAT83">#REF!</definedName>
    <definedName name="___DAT84">#REF!</definedName>
    <definedName name="___DAT85">#REF!</definedName>
    <definedName name="___DAT86">#REF!</definedName>
    <definedName name="___DAT87">#REF!</definedName>
    <definedName name="___DAT9">#REF!</definedName>
    <definedName name="___FC1" localSheetId="27">[4]DEMFIXLD!$A$1:$E$205</definedName>
    <definedName name="___FC1">[6]DEMFIXLD!$A$1:$E$205</definedName>
    <definedName name="___IED1" localSheetId="27">#REF!</definedName>
    <definedName name="___IED1">#REF!</definedName>
    <definedName name="___IED2" localSheetId="27">#REF!</definedName>
    <definedName name="___IED2">#REF!</definedName>
    <definedName name="___nA84" localSheetId="27">'[8]CAPI_01-02'!#REF!</definedName>
    <definedName name="___nA84">'[8]CAPI_01-02'!#REF!</definedName>
    <definedName name="___NCS111" localSheetId="27">'[5]Schedule-1'!$B$1:$J$1</definedName>
    <definedName name="___NCS111">'[7]Schedule-1'!$B$1:$J$1</definedName>
    <definedName name="___SCH6" localSheetId="27">'[1]04REL'!#REF!</definedName>
    <definedName name="___SCH6">'[2]04REL'!#REF!</definedName>
    <definedName name="__123Graph_A" localSheetId="34" hidden="1">[9]CE!#REF!</definedName>
    <definedName name="__123Graph_A" localSheetId="42" hidden="1">[9]CE!#REF!</definedName>
    <definedName name="__123Graph_A" localSheetId="44" hidden="1">[9]CE!#REF!</definedName>
    <definedName name="__123Graph_A" localSheetId="51" hidden="1">[9]CE!#REF!</definedName>
    <definedName name="__123Graph_A" localSheetId="13" hidden="1">[9]CE!#REF!</definedName>
    <definedName name="__123Graph_A" hidden="1">[9]CE!#REF!</definedName>
    <definedName name="__123Graph_ASTNPLF" localSheetId="42" hidden="1">[9]CE!#REF!</definedName>
    <definedName name="__123Graph_ASTNPLF" localSheetId="44" hidden="1">[9]CE!#REF!</definedName>
    <definedName name="__123Graph_ASTNPLF" localSheetId="13" hidden="1">[9]CE!#REF!</definedName>
    <definedName name="__123Graph_ASTNPLF" hidden="1">[9]CE!#REF!</definedName>
    <definedName name="__123Graph_B" localSheetId="42" hidden="1">[9]CE!#REF!</definedName>
    <definedName name="__123Graph_B" localSheetId="13" hidden="1">[9]CE!#REF!</definedName>
    <definedName name="__123Graph_B" hidden="1">[9]CE!#REF!</definedName>
    <definedName name="__123Graph_BSTNPLF" localSheetId="42" hidden="1">[9]CE!#REF!</definedName>
    <definedName name="__123Graph_BSTNPLF" localSheetId="13" hidden="1">[9]CE!#REF!</definedName>
    <definedName name="__123Graph_BSTNPLF" hidden="1">[9]CE!#REF!</definedName>
    <definedName name="__123Graph_C" localSheetId="13" hidden="1">[9]CE!#REF!</definedName>
    <definedName name="__123Graph_C" hidden="1">[9]CE!#REF!</definedName>
    <definedName name="__123Graph_CSTNPLF" localSheetId="13" hidden="1">[9]CE!#REF!</definedName>
    <definedName name="__123Graph_CSTNPLF" hidden="1">[9]CE!#REF!</definedName>
    <definedName name="__123Graph_X" localSheetId="13" hidden="1">[9]CE!#REF!</definedName>
    <definedName name="__123Graph_X" hidden="1">[9]CE!#REF!</definedName>
    <definedName name="__123Graph_XSTNPLF" localSheetId="13" hidden="1">[9]CE!#REF!</definedName>
    <definedName name="__123Graph_XSTNPLF" hidden="1">[9]CE!#REF!</definedName>
    <definedName name="__BSD1" localSheetId="27">#REF!</definedName>
    <definedName name="__BSD1">#REF!</definedName>
    <definedName name="__BSD2" localSheetId="27">#REF!</definedName>
    <definedName name="__BSD2">#REF!</definedName>
    <definedName name="__DAT1" localSheetId="27">#REF!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35">#REF!</definedName>
    <definedName name="__DAT36">#REF!</definedName>
    <definedName name="__DAT37">#REF!</definedName>
    <definedName name="__DAT38">#REF!</definedName>
    <definedName name="__DAT39">#REF!</definedName>
    <definedName name="__DAT4">#REF!</definedName>
    <definedName name="__DAT40">#REF!</definedName>
    <definedName name="__DAT41">#REF!</definedName>
    <definedName name="__DAT42">#REF!</definedName>
    <definedName name="__DAT43">#REF!</definedName>
    <definedName name="__DAT44">#REF!</definedName>
    <definedName name="__DAT45">#REF!</definedName>
    <definedName name="__DAT46">#REF!</definedName>
    <definedName name="__DAT47">#REF!</definedName>
    <definedName name="__DAT48">#REF!</definedName>
    <definedName name="__DAT49">#REF!</definedName>
    <definedName name="__DAT5">#REF!</definedName>
    <definedName name="__DAT50">#REF!</definedName>
    <definedName name="__DAT51">#REF!</definedName>
    <definedName name="__DAT52">#REF!</definedName>
    <definedName name="__DAT53">#REF!</definedName>
    <definedName name="__DAT54">#REF!</definedName>
    <definedName name="__DAT55">#REF!</definedName>
    <definedName name="__DAT56">#REF!</definedName>
    <definedName name="__DAT57">#REF!</definedName>
    <definedName name="__DAT58">#REF!</definedName>
    <definedName name="__DAT59">#REF!</definedName>
    <definedName name="__DAT6">#REF!</definedName>
    <definedName name="__DAT60">#REF!</definedName>
    <definedName name="__DAT61">#REF!</definedName>
    <definedName name="__DAT62">#REF!</definedName>
    <definedName name="__DAT63">#REF!</definedName>
    <definedName name="__DAT64">#REF!</definedName>
    <definedName name="__DAT65">#REF!</definedName>
    <definedName name="__DAT66">#REF!</definedName>
    <definedName name="__DAT67">#REF!</definedName>
    <definedName name="__DAT68">#REF!</definedName>
    <definedName name="__DAT69">#REF!</definedName>
    <definedName name="__DAT7">#REF!</definedName>
    <definedName name="__DAT70">#REF!</definedName>
    <definedName name="__DAT71">#REF!</definedName>
    <definedName name="__DAT72">#REF!</definedName>
    <definedName name="__DAT73">#REF!</definedName>
    <definedName name="__DAT74">#REF!</definedName>
    <definedName name="__DAT75">#REF!</definedName>
    <definedName name="__DAT76">#REF!</definedName>
    <definedName name="__DAT77">#REF!</definedName>
    <definedName name="__DAT78">#REF!</definedName>
    <definedName name="__DAT79">#REF!</definedName>
    <definedName name="__DAT8">#REF!</definedName>
    <definedName name="__DAT80">#REF!</definedName>
    <definedName name="__DAT81">#REF!</definedName>
    <definedName name="__DAT82">#REF!</definedName>
    <definedName name="__DAT83">#REF!</definedName>
    <definedName name="__DAT84">#REF!</definedName>
    <definedName name="__DAT85">#REF!</definedName>
    <definedName name="__DAT86">#REF!</definedName>
    <definedName name="__DAT87">#REF!</definedName>
    <definedName name="__DAT9">#REF!</definedName>
    <definedName name="__FC1">[4]DEMFIXLD!$A$1:$E$205</definedName>
    <definedName name="__IED1" localSheetId="27">#REF!</definedName>
    <definedName name="__IED1">#REF!</definedName>
    <definedName name="__IED2" localSheetId="27">#REF!</definedName>
    <definedName name="__IED2">#REF!</definedName>
    <definedName name="__nA34" localSheetId="27">'[8]CAPI_01-02'!#REF!</definedName>
    <definedName name="__nA34">'[8]CAPI_01-02'!#REF!</definedName>
    <definedName name="__nA84" localSheetId="27">'[8]CAPI_01-02'!#REF!</definedName>
    <definedName name="__nA84">'[8]CAPI_01-02'!#REF!</definedName>
    <definedName name="__NCS111" localSheetId="27">'[5]Schedule-1'!$B$1:$J$1</definedName>
    <definedName name="__NCS111">'[7]Schedule-1'!$B$1:$J$1</definedName>
    <definedName name="__PPC34">'[8]CAPI_01-02'!#REF!</definedName>
    <definedName name="__SCH6" localSheetId="27">'[1]04REL'!#REF!</definedName>
    <definedName name="__SCH6">'[2]04REL'!#REF!</definedName>
    <definedName name="__SRT56" localSheetId="27">#REF!</definedName>
    <definedName name="__SRT56">#REF!</definedName>
    <definedName name="__TRP3" localSheetId="27">#REF!</definedName>
    <definedName name="__TRP3">#REF!</definedName>
    <definedName name="__TRU3" localSheetId="27" hidden="1">#REF!</definedName>
    <definedName name="__TRU3" hidden="1">#REF!</definedName>
    <definedName name="_BSD1">#REF!</definedName>
    <definedName name="_BSD2">#REF!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49">#REF!</definedName>
    <definedName name="_DAT5">#REF!</definedName>
    <definedName name="_DAT50">#REF!</definedName>
    <definedName name="_DAT51">#REF!</definedName>
    <definedName name="_DAT52">#REF!</definedName>
    <definedName name="_DAT53">#REF!</definedName>
    <definedName name="_DAT54">#REF!</definedName>
    <definedName name="_DAT55">#REF!</definedName>
    <definedName name="_DAT56">#REF!</definedName>
    <definedName name="_DAT57">#REF!</definedName>
    <definedName name="_DAT58">#REF!</definedName>
    <definedName name="_DAT59">#REF!</definedName>
    <definedName name="_DAT6">#REF!</definedName>
    <definedName name="_DAT60">#REF!</definedName>
    <definedName name="_DAT61">#REF!</definedName>
    <definedName name="_DAT62">#REF!</definedName>
    <definedName name="_DAT63">#REF!</definedName>
    <definedName name="_DAT64">#REF!</definedName>
    <definedName name="_DAT65">#REF!</definedName>
    <definedName name="_DAT66">#REF!</definedName>
    <definedName name="_DAT67">#REF!</definedName>
    <definedName name="_DAT68">#REF!</definedName>
    <definedName name="_DAT69">#REF!</definedName>
    <definedName name="_DAT7">#REF!</definedName>
    <definedName name="_DAT70">#REF!</definedName>
    <definedName name="_DAT71">#REF!</definedName>
    <definedName name="_DAT72">#REF!</definedName>
    <definedName name="_DAT73">#REF!</definedName>
    <definedName name="_DAT74">#REF!</definedName>
    <definedName name="_DAT75">#REF!</definedName>
    <definedName name="_DAT76">#REF!</definedName>
    <definedName name="_DAT77">#REF!</definedName>
    <definedName name="_DAT78">#REF!</definedName>
    <definedName name="_DAT79">#REF!</definedName>
    <definedName name="_DAT8">#REF!</definedName>
    <definedName name="_DAT80">#REF!</definedName>
    <definedName name="_DAT81">#REF!</definedName>
    <definedName name="_DAT82">#REF!</definedName>
    <definedName name="_DAT83">#REF!</definedName>
    <definedName name="_DAT84">#REF!</definedName>
    <definedName name="_DAT85">#REF!</definedName>
    <definedName name="_DAT86">#REF!</definedName>
    <definedName name="_DAT87">#REF!</definedName>
    <definedName name="_DAT9">#REF!</definedName>
    <definedName name="_Fba5">'[8]CAPI_01-02'!#REF!</definedName>
    <definedName name="_FC1">[4]DEMFIXLD!$A$1:$E$205</definedName>
    <definedName name="_Fill" localSheetId="27" hidden="1">#REF!</definedName>
    <definedName name="_Fill" localSheetId="34" hidden="1">#REF!</definedName>
    <definedName name="_Fill" localSheetId="42" hidden="1">#REF!</definedName>
    <definedName name="_Fill" localSheetId="44" hidden="1">#REF!</definedName>
    <definedName name="_Fill" localSheetId="51" hidden="1">#REF!</definedName>
    <definedName name="_Fill" localSheetId="13" hidden="1">#REF!</definedName>
    <definedName name="_Fill" hidden="1">#REF!</definedName>
    <definedName name="_IED1" localSheetId="27">#REF!</definedName>
    <definedName name="_IED1">#REF!</definedName>
    <definedName name="_IED2">#REF!</definedName>
    <definedName name="_KC_2">#REF!</definedName>
    <definedName name="_Key1" hidden="1">#REF!</definedName>
    <definedName name="_nA84">'[8]CAPI_01-02'!#REF!</definedName>
    <definedName name="_NCS111">'[5]Schedule-1'!$B$1:$J$1</definedName>
    <definedName name="_Order1" hidden="1">255</definedName>
    <definedName name="_RT5" localSheetId="27">#REF!</definedName>
    <definedName name="_RT5">#REF!</definedName>
    <definedName name="_SCH6" localSheetId="27">'[1]04REL'!#REF!</definedName>
    <definedName name="_SCH6" localSheetId="34">'[10]04REL'!#REF!</definedName>
    <definedName name="_SCH6" localSheetId="42">'[10]04REL'!#REF!</definedName>
    <definedName name="_SCH6" localSheetId="44">'[10]04REL'!#REF!</definedName>
    <definedName name="_SCH6" localSheetId="51">'[10]04REL'!#REF!</definedName>
    <definedName name="_SCH6" localSheetId="53">'[2]04REL'!#REF!</definedName>
    <definedName name="_SCH6" localSheetId="13">'[10]04REL'!#REF!</definedName>
    <definedName name="_SCH6">'[10]04REL'!#REF!</definedName>
    <definedName name="_Sort" localSheetId="27" hidden="1">#REF!</definedName>
    <definedName name="_Sort" hidden="1">#REF!</definedName>
    <definedName name="A" localSheetId="34">#REF!</definedName>
    <definedName name="A" localSheetId="42">#REF!</definedName>
    <definedName name="A" localSheetId="44">#REF!</definedName>
    <definedName name="A" localSheetId="51">#REF!</definedName>
    <definedName name="A" localSheetId="53">#REF!</definedName>
    <definedName name="A" localSheetId="13">#REF!</definedName>
    <definedName name="A">#REF!</definedName>
    <definedName name="aaa">#REF!</definedName>
    <definedName name="aaaaaaaa">#REF!</definedName>
    <definedName name="ADL.63">[11]Addl.40!$A$38:$I$284</definedName>
    <definedName name="adsa" localSheetId="27" hidden="1">#REF!</definedName>
    <definedName name="adsa" hidden="1">#REF!</definedName>
    <definedName name="agri" localSheetId="27">#REF!</definedName>
    <definedName name="agri">#REF!</definedName>
    <definedName name="allocation" hidden="1">#REF!</definedName>
    <definedName name="AS2DocOpenMode" hidden="1">"AS2DocumentEdit"</definedName>
    <definedName name="asdasd" localSheetId="27">'[1]04REL'!#REF!</definedName>
    <definedName name="asdasd">'[1]04REL'!#REF!</definedName>
    <definedName name="asst_cost" localSheetId="27">#REF!</definedName>
    <definedName name="asst_cost">#REF!</definedName>
    <definedName name="ÅtkZ_Hkou__nsgjknwu" localSheetId="27">#REF!</definedName>
    <definedName name="ÅtkZ_Hkou__nsgjknwu">#REF!</definedName>
    <definedName name="B" localSheetId="27"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B"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BaseFiscal" localSheetId="27">[12]Select!$J$44</definedName>
    <definedName name="BaseFiscal">[13]Select!$J$44</definedName>
    <definedName name="BaseYear" localSheetId="27">#REF!</definedName>
    <definedName name="BaseYear">#REF!</definedName>
    <definedName name="BHP" localSheetId="27">'[14]Rev Summary'!$T$1</definedName>
    <definedName name="BHP">'[15]Rev Summary'!$T$1</definedName>
    <definedName name="BSP_LSCH" localSheetId="27">#REF!</definedName>
    <definedName name="BSP_LSCH">#REF!</definedName>
    <definedName name="C_DSC" localSheetId="27">#REF!</definedName>
    <definedName name="C_DSC">#REF!</definedName>
    <definedName name="CASHFLOW" localSheetId="27">#REF!</definedName>
    <definedName name="CASHFLOW">#REF!</definedName>
    <definedName name="Connec1" localSheetId="27">'[16]Physical Data'!$G$2</definedName>
    <definedName name="Connec1">'[17]Physical Data'!$G$2</definedName>
    <definedName name="Connec2" localSheetId="27">'[16]Physical Data'!$J$2</definedName>
    <definedName name="Connec2">'[17]Physical Data'!$J$2</definedName>
    <definedName name="Connec3" localSheetId="27">#REF!</definedName>
    <definedName name="Connec3">#REF!</definedName>
    <definedName name="Connec4" localSheetId="27">#REF!</definedName>
    <definedName name="Connec4">#REF!</definedName>
    <definedName name="Connec5" localSheetId="27">#REF!</definedName>
    <definedName name="Connec5">#REF!</definedName>
    <definedName name="Connected_Load">#REF!</definedName>
    <definedName name="Connected_Load1">#REF!</definedName>
    <definedName name="Connected_Load2">#REF!</definedName>
    <definedName name="Cons_number_Col_Ind" localSheetId="27">[18]Sales_Summary!$S$2</definedName>
    <definedName name="Cons_number_Col_Ind">[19]Sales_Summary!$S$2</definedName>
    <definedName name="Cons1" localSheetId="27">'[16]Physical Data'!$F$2</definedName>
    <definedName name="Cons1">'[17]Physical Data'!$F$2</definedName>
    <definedName name="Cons2" localSheetId="27">'[16]Physical Data'!$I$2</definedName>
    <definedName name="Cons2">'[17]Physical Data'!$I$2</definedName>
    <definedName name="Cons3" localSheetId="27">#REF!</definedName>
    <definedName name="Cons3">#REF!</definedName>
    <definedName name="Cons4" localSheetId="27">#REF!</definedName>
    <definedName name="Cons4">#REF!</definedName>
    <definedName name="Cons5" localSheetId="27">#REF!</definedName>
    <definedName name="Cons5">#REF!</definedName>
    <definedName name="Consumer1">#REF!</definedName>
    <definedName name="Consumer2">#REF!</definedName>
    <definedName name="Consumers">#REF!</definedName>
    <definedName name="Consumers2">#REF!</definedName>
    <definedName name="Conusmer">#REF!</definedName>
    <definedName name="Conusmers">#REF!</definedName>
    <definedName name="crore" localSheetId="27">[20]General!$A$7</definedName>
    <definedName name="crore">[21]General!$A$7</definedName>
    <definedName name="CURR_LIB" localSheetId="27">#REF!</definedName>
    <definedName name="CURR_LIB">#REF!</definedName>
    <definedName name="CustFY03" localSheetId="27">#REF!</definedName>
    <definedName name="CustFY03">#REF!</definedName>
    <definedName name="D">#N/A</definedName>
    <definedName name="_xlnm.Database" localSheetId="27">#REF!</definedName>
    <definedName name="_xlnm.Database">#REF!</definedName>
    <definedName name="DB_EDiv" localSheetId="27">#REF!</definedName>
    <definedName name="DB_EDiv">#REF!</definedName>
    <definedName name="DB_PDist" localSheetId="27">[22]Admin!$B$9:$BV$78</definedName>
    <definedName name="DB_PDist">[23]Admin!$B$9:$BV$78</definedName>
    <definedName name="DB_PDiv">[24]Admin!$B$92:$AU$108</definedName>
    <definedName name="DBFY03" localSheetId="27">#REF!</definedName>
    <definedName name="DBFY03">#REF!</definedName>
    <definedName name="dbn_assts" localSheetId="27">[25]Sheet1!$A$1508:$Q$1541</definedName>
    <definedName name="dbn_assts">[26]Sheet1!$A$1508:$Q$1541</definedName>
    <definedName name="dcd" localSheetId="27">#REF!</definedName>
    <definedName name="dcd">#REF!</definedName>
    <definedName name="DdPF" localSheetId="27">#REF!</definedName>
    <definedName name="DdPF">#REF!</definedName>
    <definedName name="DETAILS1_ADDRESS" hidden="1">[27]XLR_NoRangeSheet!$C$7</definedName>
    <definedName name="DETAILS1_FINYEAR" hidden="1">[27]XLR_NoRangeSheet!$F$7</definedName>
    <definedName name="DETAILS1_PFNO" hidden="1">[27]XLR_NoRangeSheet!$D$7</definedName>
    <definedName name="DETAILS2_AC21RATE" hidden="1">[27]XLR_NoRangeSheet!$F$8</definedName>
    <definedName name="DETAILS2_AC22RATE" hidden="1">[27]XLR_NoRangeSheet!$G$8</definedName>
    <definedName name="DETAILS2_CNT" hidden="1">[27]XLR_NoRangeSheet!$C$8</definedName>
    <definedName name="DETAILS2_EMPRATE" hidden="1">[27]XLR_NoRangeSheet!$E$8</definedName>
    <definedName name="DETAILS2_SATRATE" hidden="1">[27]XLR_NoRangeSheet!$D$8</definedName>
    <definedName name="DETAILS2_TOT" hidden="1">[27]XLR_NoRangeSheet!$B$8</definedName>
    <definedName name="Device">[28]list!$F$2:$F$26</definedName>
    <definedName name="Discom1F1" localSheetId="27">#REF!</definedName>
    <definedName name="Discom1F1">#REF!</definedName>
    <definedName name="Discom1F2" localSheetId="27">#REF!</definedName>
    <definedName name="Discom1F2">#REF!</definedName>
    <definedName name="Discom1F3" localSheetId="27">#REF!</definedName>
    <definedName name="Discom1F3">#REF!</definedName>
    <definedName name="Discom1F4">#REF!</definedName>
    <definedName name="Discom1F6">#REF!</definedName>
    <definedName name="Discom2F1">#REF!</definedName>
    <definedName name="Discom2F2">#REF!</definedName>
    <definedName name="Discom2F3">#REF!</definedName>
    <definedName name="Discom2F4">#REF!</definedName>
    <definedName name="Discom2F6">#REF!</definedName>
    <definedName name="DIV">#REF!</definedName>
    <definedName name="DivTB">#REF!</definedName>
    <definedName name="dom">#REF!</definedName>
    <definedName name="dpc">'[29]dpc cost'!$D$1</definedName>
    <definedName name="E_315MVA_Addl_Page1" localSheetId="27">#REF!</definedName>
    <definedName name="E_315MVA_Addl_Page1" localSheetId="34">#REF!</definedName>
    <definedName name="E_315MVA_Addl_Page1" localSheetId="42">#REF!</definedName>
    <definedName name="E_315MVA_Addl_Page1" localSheetId="44">#REF!</definedName>
    <definedName name="E_315MVA_Addl_Page1" localSheetId="51">#REF!</definedName>
    <definedName name="E_315MVA_Addl_Page1" localSheetId="53">#REF!</definedName>
    <definedName name="E_315MVA_Addl_Page1" localSheetId="13">#REF!</definedName>
    <definedName name="E_315MVA_Addl_Page1">#REF!</definedName>
    <definedName name="E_315MVA_Addl_Page2" localSheetId="34">#REF!</definedName>
    <definedName name="E_315MVA_Addl_Page2" localSheetId="51">#REF!</definedName>
    <definedName name="E_315MVA_Addl_Page2" localSheetId="13">#REF!</definedName>
    <definedName name="E_315MVA_Addl_Page2">#REF!</definedName>
    <definedName name="EnPF">#REF!</definedName>
    <definedName name="erer" localSheetId="27"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erer"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fekfjlm" localSheetId="27">#REF!</definedName>
    <definedName name="fekfjlm">#REF!</definedName>
    <definedName name="Fuel_Exp_CY" localSheetId="34">#REF!</definedName>
    <definedName name="Fuel_Exp_CY" localSheetId="51">#REF!</definedName>
    <definedName name="Fuel_Exp_CY" localSheetId="13">#REF!</definedName>
    <definedName name="Fuel_Exp_CY">#REF!</definedName>
    <definedName name="Fuel_Exp_EY" localSheetId="34">#REF!</definedName>
    <definedName name="Fuel_Exp_EY" localSheetId="51">#REF!</definedName>
    <definedName name="Fuel_Exp_EY" localSheetId="13">#REF!</definedName>
    <definedName name="Fuel_Exp_EY">#REF!</definedName>
    <definedName name="Fuel_Exp_PY" localSheetId="34">#REF!</definedName>
    <definedName name="Fuel_Exp_PY" localSheetId="51">#REF!</definedName>
    <definedName name="Fuel_Exp_PY" localSheetId="13">#REF!</definedName>
    <definedName name="Fuel_Exp_PY">#REF!</definedName>
    <definedName name="ghdgjh" hidden="1">#REF!</definedName>
    <definedName name="ghhhghhh" localSheetId="27">[30]DEMFIXLD!$A$1:$E$205</definedName>
    <definedName name="ghhhghhh">[6]DEMFIXLD!$A$1:$E$205</definedName>
    <definedName name="GRBLOCK" localSheetId="27">#REF!</definedName>
    <definedName name="GRBLOCK">#REF!</definedName>
    <definedName name="group" localSheetId="27"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group"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hundred" localSheetId="27">[20]General!$A$3</definedName>
    <definedName name="hundred">[21]General!$A$3</definedName>
    <definedName name="HV2LF" localSheetId="27">#REF!</definedName>
    <definedName name="HV2LF">#REF!</definedName>
    <definedName name="HV2PF" localSheetId="27">#REF!</definedName>
    <definedName name="HV2PF">#REF!</definedName>
    <definedName name="i" localSheetId="27">'[1]04REL'!#REF!</definedName>
    <definedName name="i">'[1]04REL'!#REF!</definedName>
    <definedName name="Intt_Charge_cY" localSheetId="27">#REF!,#REF!</definedName>
    <definedName name="Intt_Charge_cY" localSheetId="34">#REF!,#REF!</definedName>
    <definedName name="Intt_Charge_cY" localSheetId="42">#REF!,#REF!</definedName>
    <definedName name="Intt_Charge_cY" localSheetId="44">#REF!,#REF!</definedName>
    <definedName name="Intt_Charge_cY" localSheetId="51">#REF!,#REF!</definedName>
    <definedName name="Intt_Charge_cY" localSheetId="53">#REF!,#REF!</definedName>
    <definedName name="Intt_Charge_cY" localSheetId="13">#REF!,#REF!</definedName>
    <definedName name="Intt_Charge_cY">#REF!,#REF!</definedName>
    <definedName name="Intt_Charge_cy_1" localSheetId="27">'[31]A 3.7'!$H$35,'[31]A 3.7'!$H$44</definedName>
    <definedName name="Intt_Charge_cy_1" localSheetId="53">'[32]A 3.7'!$H$35,'[32]A 3.7'!$H$44</definedName>
    <definedName name="Intt_Charge_cy_1">'[33]A 3.7'!$H$35,'[33]A 3.7'!$H$44</definedName>
    <definedName name="Intt_Charge_eY" localSheetId="27">#REF!,#REF!</definedName>
    <definedName name="Intt_Charge_eY" localSheetId="34">#REF!,#REF!</definedName>
    <definedName name="Intt_Charge_eY" localSheetId="42">#REF!,#REF!</definedName>
    <definedName name="Intt_Charge_eY" localSheetId="44">#REF!,#REF!</definedName>
    <definedName name="Intt_Charge_eY" localSheetId="51">#REF!,#REF!</definedName>
    <definedName name="Intt_Charge_eY" localSheetId="53">#REF!,#REF!</definedName>
    <definedName name="Intt_Charge_eY" localSheetId="13">#REF!,#REF!</definedName>
    <definedName name="Intt_Charge_eY">#REF!,#REF!</definedName>
    <definedName name="Intt_Charge_ey_1" localSheetId="27">'[31]A 3.7'!$I$35,'[31]A 3.7'!$I$44</definedName>
    <definedName name="Intt_Charge_ey_1" localSheetId="53">'[32]A 3.7'!$I$35,'[32]A 3.7'!$I$44</definedName>
    <definedName name="Intt_Charge_ey_1">'[33]A 3.7'!$I$35,'[33]A 3.7'!$I$44</definedName>
    <definedName name="Intt_Charge_PY" localSheetId="27">#REF!,#REF!</definedName>
    <definedName name="Intt_Charge_PY" localSheetId="34">#REF!,#REF!</definedName>
    <definedName name="Intt_Charge_PY" localSheetId="42">#REF!,#REF!</definedName>
    <definedName name="Intt_Charge_PY" localSheetId="44">#REF!,#REF!</definedName>
    <definedName name="Intt_Charge_PY" localSheetId="51">#REF!,#REF!</definedName>
    <definedName name="Intt_Charge_PY" localSheetId="53">#REF!,#REF!</definedName>
    <definedName name="Intt_Charge_PY" localSheetId="13">#REF!,#REF!</definedName>
    <definedName name="Intt_Charge_PY">#REF!,#REF!</definedName>
    <definedName name="Intt_Charge_py_1" localSheetId="27">'[31]A 3.7'!$G$35,'[31]A 3.7'!$G$44</definedName>
    <definedName name="Intt_Charge_py_1" localSheetId="53">'[32]A 3.7'!$G$35,'[32]A 3.7'!$G$44</definedName>
    <definedName name="Intt_Charge_py_1">'[33]A 3.7'!$G$35,'[33]A 3.7'!$G$44</definedName>
    <definedName name="jjkkkkk">[4]DEMFIXLD!$A$1:$E$205</definedName>
    <definedName name="K2000_">#N/A</definedName>
    <definedName name="kW" localSheetId="27">#REF!</definedName>
    <definedName name="kW">#REF!</definedName>
    <definedName name="Load_Col_Ind" localSheetId="27">[18]Sales_Summary!$AC$2</definedName>
    <definedName name="Load_Col_Ind">[19]Sales_Summary!$AC$2</definedName>
    <definedName name="LOANS__A" localSheetId="27">#REF!</definedName>
    <definedName name="LOANS__A">#REF!</definedName>
    <definedName name="ltind" localSheetId="27">#REF!</definedName>
    <definedName name="ltind">#REF!</definedName>
    <definedName name="MEMORNDM" localSheetId="27">#REF!</definedName>
    <definedName name="MEMORNDM">#REF!</definedName>
    <definedName name="million" localSheetId="27">[20]General!$A$6</definedName>
    <definedName name="million">[21]General!$A$6</definedName>
    <definedName name="month">[34]Variables!$B$3</definedName>
    <definedName name="month_no">[35]Variables_x!$B$5</definedName>
    <definedName name="month_todo">[35]Variables_x!$B$6</definedName>
    <definedName name="mRrjkpay_ikoj_dkjiksjs_ku_fy0" localSheetId="27">#REF!</definedName>
    <definedName name="mRrjkpay_ikoj_dkjiksjs_ku_fy0">#REF!</definedName>
    <definedName name="new" localSheetId="27" hidden="1">[36]CE!#REF!</definedName>
    <definedName name="new" localSheetId="42" hidden="1">[36]CE!#REF!</definedName>
    <definedName name="new" localSheetId="44" hidden="1">[36]CE!#REF!</definedName>
    <definedName name="new" localSheetId="13" hidden="1">[36]CE!#REF!</definedName>
    <definedName name="new" hidden="1">[36]CE!#REF!</definedName>
    <definedName name="NmDivs" localSheetId="27">#REF!</definedName>
    <definedName name="NmDivs">#REF!</definedName>
    <definedName name="NonDom" localSheetId="27">#REF!</definedName>
    <definedName name="NonDom">#REF!</definedName>
    <definedName name="PI" localSheetId="27">#REF!</definedName>
    <definedName name="PI">#REF!</definedName>
    <definedName name="Pop_Ratio" localSheetId="34">#REF!</definedName>
    <definedName name="Pop_Ratio" localSheetId="42">#REF!</definedName>
    <definedName name="Pop_Ratio" localSheetId="44">#REF!</definedName>
    <definedName name="Pop_Ratio" localSheetId="51">#REF!</definedName>
    <definedName name="Pop_Ratio" localSheetId="53">#REF!</definedName>
    <definedName name="Pop_Ratio" localSheetId="13">#REF!</definedName>
    <definedName name="Pop_Ratio">#REF!</definedName>
    <definedName name="PP" localSheetId="27">#REF!</definedName>
    <definedName name="_xlnm.Print_Area" localSheetId="22">'F10'!$A$1:$AF$14</definedName>
    <definedName name="_xlnm.Print_Area" localSheetId="23">'F11'!$A$1:$D$36</definedName>
    <definedName name="_xlnm.Print_Area" localSheetId="25">'F13'!$A$1:$G$23</definedName>
    <definedName name="_xlnm.Print_Area" localSheetId="26">'F14'!$A$1:$H$15</definedName>
    <definedName name="_xlnm.Print_Area" localSheetId="27">#REF!</definedName>
    <definedName name="_xlnm.Print_Area" localSheetId="28">'F15'!$A$1:$Q$12</definedName>
    <definedName name="_xlnm.Print_Area" localSheetId="30">'F17'!$A$1:$G$23</definedName>
    <definedName name="_xlnm.Print_Area" localSheetId="31">'F18'!$A$1:$P$19</definedName>
    <definedName name="_xlnm.Print_Area" localSheetId="32">'F19'!$A$1:$F$26</definedName>
    <definedName name="_xlnm.Print_Area" localSheetId="7">'F2'!$A$1:$Q$25</definedName>
    <definedName name="_xlnm.Print_Area" localSheetId="33">'F20'!$A$1:$G$11</definedName>
    <definedName name="_xlnm.Print_Area" localSheetId="34">'F21'!$A$1:$P$39</definedName>
    <definedName name="_xlnm.Print_Area" localSheetId="35">F22A!$A$1:$P$11</definedName>
    <definedName name="_xlnm.Print_Area" localSheetId="36">F22B!$A$1:$P$55</definedName>
    <definedName name="_xlnm.Print_Area" localSheetId="39">F22E!$A$1:$P$11</definedName>
    <definedName name="_xlnm.Print_Area" localSheetId="40">F22F!$A$1:$Q$42</definedName>
    <definedName name="_xlnm.Print_Area" localSheetId="41">F22G!$A$1:$L$55</definedName>
    <definedName name="_xlnm.Print_Area" localSheetId="42">'F23'!$A$1:$L$23</definedName>
    <definedName name="_xlnm.Print_Area" localSheetId="43">F23A!$A$1:$P$18</definedName>
    <definedName name="_xlnm.Print_Area" localSheetId="44">'F24'!$A$1:$J$62</definedName>
    <definedName name="_xlnm.Print_Area" localSheetId="45">'F25'!$A$1:$Q$14</definedName>
    <definedName name="_xlnm.Print_Area" localSheetId="46">'F26'!$A$1:$Q$14</definedName>
    <definedName name="_xlnm.Print_Area" localSheetId="49">'F29'!$A$1:$R$15</definedName>
    <definedName name="_xlnm.Print_Area" localSheetId="54">'F34'!$A$1:$K$63</definedName>
    <definedName name="_xlnm.Print_Area" localSheetId="13">F4B!$A$1:$P$34</definedName>
    <definedName name="_xlnm.Print_Area" localSheetId="14">F4C!$A$1:$G$27</definedName>
    <definedName name="_xlnm.Print_Area" localSheetId="15">'F5'!$A$1:$H$24</definedName>
    <definedName name="_xlnm.Print_Area" localSheetId="17">'F7'!$A$1:$Q$20</definedName>
    <definedName name="_xlnm.Print_Area" localSheetId="18">'F8'!$A$1:$Q$12</definedName>
    <definedName name="_xlnm.Print_Area" localSheetId="19">F8A!$A$1:$AB$47</definedName>
    <definedName name="_xlnm.Print_Area" localSheetId="20">F8B!$A$1:$K$45</definedName>
    <definedName name="_xlnm.Print_Area" localSheetId="21">'F9'!$A$1:$F$15</definedName>
    <definedName name="_xlnm.Print_Area" localSheetId="1">Index!$A$1:$D$72</definedName>
    <definedName name="_xlnm.Print_Area" localSheetId="2">Notes!$A$1:$E$16</definedName>
    <definedName name="_xlnm.Print_Area" localSheetId="69">'P11'!$A$1:$K$40</definedName>
    <definedName name="_xlnm.Print_Area" localSheetId="60">'P2'!$A$1:$J$35</definedName>
    <definedName name="_xlnm.Print_Area" localSheetId="62">'P4'!$A$1:$J$12</definedName>
    <definedName name="_xlnm.Print_Area" localSheetId="64">'P6'!$A$1:$J$15</definedName>
    <definedName name="_xlnm.Print_Area" localSheetId="66">'P8'!$A$1:$H$13</definedName>
    <definedName name="_xlnm.Print_Area" localSheetId="67">'P9'!$A$1:$H$32</definedName>
    <definedName name="_xlnm.Print_Area" localSheetId="3">'S1'!$A$1:$D$48</definedName>
    <definedName name="_xlnm.Print_Area" localSheetId="4">'S2'!$A$1:$D$32</definedName>
    <definedName name="_xlnm.Print_Area" localSheetId="5">'S3'!$A$1:$E$69</definedName>
    <definedName name="_xlnm.Print_Area">#REF!</definedName>
    <definedName name="_xlnm.Print_Titles">#N/A</definedName>
    <definedName name="q">'[37]A 3.7'!$I$35,'[37]A 3.7'!$I$44</definedName>
    <definedName name="s" localSheetId="27" hidden="1">#REF!</definedName>
    <definedName name="s" hidden="1">#REF!</definedName>
    <definedName name="S_CRS" localSheetId="27">#REF!</definedName>
    <definedName name="S_CRS">#REF!</definedName>
    <definedName name="Sales_Col_Ind" localSheetId="27">[18]Sales_Summary!$I$2</definedName>
    <definedName name="Sales_Col_Ind">[19]Sales_Summary!$I$2</definedName>
    <definedName name="SCHVI_IV" localSheetId="27">#REF!</definedName>
    <definedName name="SCHVI_IV">#REF!</definedName>
    <definedName name="shft1">[29]SUMMERY!$P$1</definedName>
    <definedName name="shftI" localSheetId="27">[38]SUMMERY!$P$1</definedName>
    <definedName name="shftI">[39]SUMMERY!$P$1</definedName>
    <definedName name="Sht_EDiv" localSheetId="27">#REF!</definedName>
    <definedName name="Sht_EDiv">#REF!</definedName>
    <definedName name="ST_SP" localSheetId="27">#REF!</definedName>
    <definedName name="ST_SP">#REF!</definedName>
    <definedName name="TabA_Conn" localSheetId="27">#REF!</definedName>
    <definedName name="TabA_Conn">#REF!</definedName>
    <definedName name="TabA_Cust">#REF!</definedName>
    <definedName name="TabA_Left">#REF!</definedName>
    <definedName name="TabA_Sales">#REF!</definedName>
    <definedName name="TabA_Top">#REF!</definedName>
    <definedName name="TaxTV">10%</definedName>
    <definedName name="TaxXL">5%</definedName>
    <definedName name="TEST0" localSheetId="27">#REF!</definedName>
    <definedName name="TEST0">#REF!</definedName>
    <definedName name="TEST1" localSheetId="27">#REF!</definedName>
    <definedName name="TEST1">#REF!</definedName>
    <definedName name="TESTHKEY" localSheetId="27">#REF!</definedName>
    <definedName name="TESTHKEY">#REF!</definedName>
    <definedName name="TESTKEYS">#REF!</definedName>
    <definedName name="TESTVKEY">#REF!</definedName>
    <definedName name="thousand" localSheetId="27">[20]General!$A$4</definedName>
    <definedName name="thousand">[21]General!$A$4</definedName>
    <definedName name="TI_EDiv" localSheetId="27">#REF!</definedName>
    <definedName name="TI_EDiv">#REF!</definedName>
    <definedName name="Trf3_Div" localSheetId="27">#REF!</definedName>
    <definedName name="Trf3_Div">#REF!</definedName>
    <definedName name="Unit1" localSheetId="27">'[16]Physical Data'!$H$2</definedName>
    <definedName name="Unit1">'[17]Physical Data'!$H$2</definedName>
    <definedName name="Unit2" localSheetId="27">'[16]Physical Data'!$K$2</definedName>
    <definedName name="Unit2">'[17]Physical Data'!$K$2</definedName>
    <definedName name="unit3" localSheetId="27">#REF!</definedName>
    <definedName name="unit3">#REF!</definedName>
    <definedName name="Unit4" localSheetId="27">#REF!</definedName>
    <definedName name="Unit4">#REF!</definedName>
    <definedName name="UNit5" localSheetId="27">#REF!</definedName>
    <definedName name="UNit5">#REF!</definedName>
    <definedName name="Units_Sold">#REF!</definedName>
    <definedName name="Units_Sold1">#REF!</definedName>
    <definedName name="Units_Sold2">#REF!</definedName>
    <definedName name="Urb_Patt">#REF!</definedName>
    <definedName name="V" localSheetId="27"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V"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vlde" localSheetId="27">#REF!</definedName>
    <definedName name="vlde">#REF!</definedName>
    <definedName name="WRITBACK" localSheetId="27">#REF!</definedName>
    <definedName name="WRITBACK">#REF!</definedName>
    <definedName name="wrn.ARR._.Output." localSheetId="27" hidden="1">{#N/A,#N/A,FALSE,"1.1";#N/A,#N/A,FALSE,"1.1a";#N/A,#N/A,FALSE,"1.1b";#N/A,#N/A,FALSE,"1.1c";#N/A,#N/A,FALSE,"1.1e";#N/A,#N/A,FALSE,"1.1f";#N/A,#N/A,FALSE,"1.1g";#N/A,#N/A,FALSE,"1.1h_T";#N/A,#N/A,FALSE,"1.1h_D";#N/A,#N/A,FALSE,"1.2";#N/A,#N/A,FALSE,"1.3";#N/A,#N/A,FALSE,"1.3b";#N/A,#N/A,FALSE,"1.4";#N/A,#N/A,FALSE,"1.5";#N/A,#N/A,FALSE,"1.6";#N/A,#N/A,FALSE,"2.1";#N/A,#N/A,FALSE,"SOD";#N/A,#N/A,FALSE,"OL";#N/A,#N/A,FALSE,"CF"}</definedName>
    <definedName name="wrn.ARR._.Output." hidden="1">{#N/A,#N/A,FALSE,"1.1";#N/A,#N/A,FALSE,"1.1a";#N/A,#N/A,FALSE,"1.1b";#N/A,#N/A,FALSE,"1.1c";#N/A,#N/A,FALSE,"1.1e";#N/A,#N/A,FALSE,"1.1f";#N/A,#N/A,FALSE,"1.1g";#N/A,#N/A,FALSE,"1.1h_T";#N/A,#N/A,FALSE,"1.1h_D";#N/A,#N/A,FALSE,"1.2";#N/A,#N/A,FALSE,"1.3";#N/A,#N/A,FALSE,"1.3b";#N/A,#N/A,FALSE,"1.4";#N/A,#N/A,FALSE,"1.5";#N/A,#N/A,FALSE,"1.6";#N/A,#N/A,FALSE,"2.1";#N/A,#N/A,FALSE,"SOD";#N/A,#N/A,FALSE,"OL";#N/A,#N/A,FALSE,"CF"}</definedName>
    <definedName name="wrn.Formats." localSheetId="27"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wrn.Formats."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wrn.WorkBook._.Print." localSheetId="27"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wrn.WorkBook._.Print."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x" localSheetId="27">'[40]04REL'!#REF!</definedName>
    <definedName name="x" localSheetId="34">#REF!</definedName>
    <definedName name="x" localSheetId="42">#REF!</definedName>
    <definedName name="x" localSheetId="44">#REF!</definedName>
    <definedName name="x" localSheetId="51">#REF!</definedName>
    <definedName name="x" localSheetId="13">#REF!</definedName>
    <definedName name="x">#REF!</definedName>
    <definedName name="X1_" localSheetId="27">#REF!</definedName>
    <definedName name="X1_" localSheetId="34">#REF!</definedName>
    <definedName name="X1_" localSheetId="42">#REF!</definedName>
    <definedName name="X1_" localSheetId="44">#REF!</definedName>
    <definedName name="X1_" localSheetId="51">#REF!</definedName>
    <definedName name="X1_" localSheetId="13">#REF!</definedName>
    <definedName name="X1_">#REF!</definedName>
    <definedName name="XLRPARAMS_COMPNAME" hidden="1">[27]XLR_NoRangeSheet!$B$6</definedName>
    <definedName name="XLRPARAMS_PAYDT1" hidden="1">[41]XLR_NoRangeSheet!$D$6</definedName>
    <definedName name="XLRPARAMS_PAYDT10" hidden="1">[41]XLR_NoRangeSheet!$M$6</definedName>
    <definedName name="XLRPARAMS_PAYDT11" hidden="1">[41]XLR_NoRangeSheet!$N$6</definedName>
    <definedName name="XLRPARAMS_PAYDT12" hidden="1">[41]XLR_NoRangeSheet!$O$6</definedName>
    <definedName name="XLRPARAMS_PAYDT2" hidden="1">[41]XLR_NoRangeSheet!$E$6</definedName>
    <definedName name="XLRPARAMS_PAYDT3" hidden="1">[41]XLR_NoRangeSheet!$F$6</definedName>
    <definedName name="XLRPARAMS_PAYDT4" hidden="1">[41]XLR_NoRangeSheet!$G$6</definedName>
    <definedName name="XLRPARAMS_PAYDT5" hidden="1">[41]XLR_NoRangeSheet!$H$6</definedName>
    <definedName name="XLRPARAMS_PAYDT6" hidden="1">[41]XLR_NoRangeSheet!$I$6</definedName>
    <definedName name="XLRPARAMS_PAYDT7" hidden="1">[41]XLR_NoRangeSheet!$J$6</definedName>
    <definedName name="XLRPARAMS_PAYDT8" hidden="1">[41]XLR_NoRangeSheet!$K$6</definedName>
    <definedName name="XLRPARAMS_PAYDT9" hidden="1">[41]XLR_NoRangeSheet!$L$6</definedName>
    <definedName name="xxxCLabel1.1.Displacement">-1</definedName>
    <definedName name="xxxCLabel1.1.Label">"02	February"</definedName>
    <definedName name="xxxCLabel1.1.Prompt">1</definedName>
    <definedName name="xxxCLabel2.1.Displacement">0</definedName>
    <definedName name="xxxCLabel2.1.Label">"02	February"</definedName>
    <definedName name="xxxCLabel2.1.Prompt">1</definedName>
    <definedName name="xxxCLabel3.1.Displacement">0</definedName>
    <definedName name="xxxCLabel3.1.Label">"02	February"</definedName>
    <definedName name="xxxCLabel3.1.Prompt">1</definedName>
    <definedName name="xxxCLabel4.1.Displacement">0</definedName>
    <definedName name="xxxCLabel4.1.Label">"02	February"</definedName>
    <definedName name="xxxCLabel4.1.Prompt">1</definedName>
    <definedName name="xxxCLabel5.1.Displacement">0</definedName>
    <definedName name="xxxCLabel5.1.Label">"02	February"</definedName>
    <definedName name="xxxCLabel5.1.Prompt">1</definedName>
    <definedName name="xxxColHeader1bx">0</definedName>
    <definedName name="xxxColHeader1by">11</definedName>
    <definedName name="xxxColHeader1ex">0</definedName>
    <definedName name="xxxColHeader1ey">11</definedName>
    <definedName name="xxxColHeader2bx">0</definedName>
    <definedName name="xxxColHeader2by">123</definedName>
    <definedName name="xxxColHeader2ex">0</definedName>
    <definedName name="xxxColHeader2ey">123</definedName>
    <definedName name="xxxColHeader3bx">0</definedName>
    <definedName name="xxxColHeader3by">177</definedName>
    <definedName name="xxxColHeader3ex">0</definedName>
    <definedName name="xxxColHeader3ey">177</definedName>
    <definedName name="xxxColHeader4bx">0</definedName>
    <definedName name="xxxColHeader4by">200</definedName>
    <definedName name="xxxColHeader4ex">0</definedName>
    <definedName name="xxxColHeader4ey">200</definedName>
    <definedName name="xxxColHeader5bx">0</definedName>
    <definedName name="xxxColHeader5by">59</definedName>
    <definedName name="xxxColHeader5ex">0</definedName>
    <definedName name="xxxColHeader5ey">59</definedName>
    <definedName name="xxxColLabels1bx">1</definedName>
    <definedName name="xxxColLabels1by">11</definedName>
    <definedName name="xxxColLabels1ex">1</definedName>
    <definedName name="xxxColLabels1ey">11</definedName>
    <definedName name="xxxColLabels2bx">1</definedName>
    <definedName name="xxxColLabels2by">123</definedName>
    <definedName name="xxxColLabels2ex">1</definedName>
    <definedName name="xxxColLabels2ey">123</definedName>
    <definedName name="xxxColLabels3bx">1</definedName>
    <definedName name="xxxColLabels3by">177</definedName>
    <definedName name="xxxColLabels3ex">1</definedName>
    <definedName name="xxxColLabels3ey">177</definedName>
    <definedName name="xxxColLabels4bx">1</definedName>
    <definedName name="xxxColLabels4by">200</definedName>
    <definedName name="xxxColLabels4ex">1</definedName>
    <definedName name="xxxColLabels4ey">200</definedName>
    <definedName name="xxxColLabels5bx">1</definedName>
    <definedName name="xxxColLabels5by">59</definedName>
    <definedName name="xxxColLabels5ex">1</definedName>
    <definedName name="xxxColLabels5ey">59</definedName>
    <definedName name="xxxCommon1DimValue1.1">"'0001"</definedName>
    <definedName name="xxxCommon1DimValue1.2">"Profit &amp; Loss"</definedName>
    <definedName name="xxxCommon1DimValue2.1">"A"</definedName>
    <definedName name="xxxCommon1DimValue2.2">"ACTUAL"</definedName>
    <definedName name="xxxCommon1DimValue3.1">"'18010"</definedName>
    <definedName name="xxxCommon1DimValue3.2">"ROULUNDS CODAN INDIA LTD."</definedName>
    <definedName name="xxxCommon1DimValue4.1">"Year-to-Date"</definedName>
    <definedName name="xxxCommon1DimValue4.2">"Year to date P&amp;L Accumulation"</definedName>
    <definedName name="xxxCommon1DimValue5.1">"'2003"</definedName>
    <definedName name="xxxCommon1DimValue5.2">2003</definedName>
    <definedName name="xxxCommon1DimValue6.1">"'0000"</definedName>
    <definedName name="xxxCommon1DimValue6.2">"Total"</definedName>
    <definedName name="xxxCommon1DimValue7.1">"Local"</definedName>
    <definedName name="xxxCommon1DimValue7.2">"Local Currency"</definedName>
    <definedName name="xxxCommon1DimValue8.1">"Net-of-Adjustments"</definedName>
    <definedName name="xxxCommon1DimValue8.2">"Net-of-Adjustments Datatype"</definedName>
    <definedName name="xxxCommon2DimValue1.1">"'0006"</definedName>
    <definedName name="xxxCommon2DimValue1.2">"Cashflow Statement"</definedName>
    <definedName name="xxxCommon2DimValue2.1">"A"</definedName>
    <definedName name="xxxCommon2DimValue2.2">"ACTUAL"</definedName>
    <definedName name="xxxCommon2DimValue3.1">"'18010"</definedName>
    <definedName name="xxxCommon2DimValue3.2">"ROULUNDS CODAN INDIA LTD."</definedName>
    <definedName name="xxxCommon2DimValue4.1">"Year-to-Date"</definedName>
    <definedName name="xxxCommon2DimValue4.2">"Year to date P&amp;L Accumulation"</definedName>
    <definedName name="xxxCommon2DimValue5.1">"'2003"</definedName>
    <definedName name="xxxCommon2DimValue5.2">2003</definedName>
    <definedName name="xxxCommon2DimValue6.1">"'0000"</definedName>
    <definedName name="xxxCommon2DimValue6.2">"Total"</definedName>
    <definedName name="xxxCommon2DimValue7.1">"Local"</definedName>
    <definedName name="xxxCommon2DimValue7.2">"Local Currency"</definedName>
    <definedName name="xxxCommon2DimValue8.1">"Net-of-Adjustments"</definedName>
    <definedName name="xxxCommon2DimValue8.2">"Net-of-Adjustments Datatype"</definedName>
    <definedName name="xxxCommon3DimValue1.1">"'0030"</definedName>
    <definedName name="xxxCommon3DimValue1.2">"Orders received"</definedName>
    <definedName name="xxxCommon3DimValue2.1">"A"</definedName>
    <definedName name="xxxCommon3DimValue2.2">"ACTUAL"</definedName>
    <definedName name="xxxCommon3DimValue3.1">"'18010"</definedName>
    <definedName name="xxxCommon3DimValue3.2">"ROULUNDS CODAN INDIA LTD."</definedName>
    <definedName name="xxxCommon3DimValue4.1">"Year-to-Date"</definedName>
    <definedName name="xxxCommon3DimValue4.2">"Year to date P&amp;L Accumulation"</definedName>
    <definedName name="xxxCommon3DimValue5.1">"'2003"</definedName>
    <definedName name="xxxCommon3DimValue5.2">2003</definedName>
    <definedName name="xxxCommon3DimValue6.1">"'0000"</definedName>
    <definedName name="xxxCommon3DimValue6.2">"Total"</definedName>
    <definedName name="xxxCommon3DimValue7.1">"Local"</definedName>
    <definedName name="xxxCommon3DimValue7.2">"Local Currency"</definedName>
    <definedName name="xxxCommon3DimValue8.1">"Net-of-Adjustments"</definedName>
    <definedName name="xxxCommon3DimValue8.2">"Net-of-Adjustments Datatype"</definedName>
    <definedName name="xxxCommon4DimValue1.1">"'0032"</definedName>
    <definedName name="xxxCommon4DimValue1.2">"Orders period end"</definedName>
    <definedName name="xxxCommon4DimValue2.1">"A"</definedName>
    <definedName name="xxxCommon4DimValue2.2">"ACTUAL"</definedName>
    <definedName name="xxxCommon4DimValue3.1">"'18010"</definedName>
    <definedName name="xxxCommon4DimValue3.2">"ROULUNDS CODAN INDIA LTD."</definedName>
    <definedName name="xxxCommon4DimValue4.1">"Year-to-Date"</definedName>
    <definedName name="xxxCommon4DimValue4.2">"Year to date P&amp;L Accumulation"</definedName>
    <definedName name="xxxCommon4DimValue5.1">"'2003"</definedName>
    <definedName name="xxxCommon4DimValue5.2">2003</definedName>
    <definedName name="xxxCommon4DimValue6.1">"'0000"</definedName>
    <definedName name="xxxCommon4DimValue6.2">"Total"</definedName>
    <definedName name="xxxCommon4DimValue7.1">"Local"</definedName>
    <definedName name="xxxCommon4DimValue7.2">"Local Currency"</definedName>
    <definedName name="xxxCommon4DimValue8.1">"Net-of-Adjustments"</definedName>
    <definedName name="xxxCommon4DimValue8.2">"Net-of-Adjustments Datatype"</definedName>
    <definedName name="xxxCommon5DimValue1.1">"'0005"</definedName>
    <definedName name="xxxCommon5DimValue1.2">"Balance Sheet"</definedName>
    <definedName name="xxxCommon5DimValue2.1">"A"</definedName>
    <definedName name="xxxCommon5DimValue2.2">"ACTUAL"</definedName>
    <definedName name="xxxCommon5DimValue3.1">"'18010"</definedName>
    <definedName name="xxxCommon5DimValue3.2">"ROULUNDS CODAN INDIA LTD."</definedName>
    <definedName name="xxxCommon5DimValue4.1">"Year-to-Date"</definedName>
    <definedName name="xxxCommon5DimValue4.2">"Year to date P&amp;L Accumulation"</definedName>
    <definedName name="xxxCommon5DimValue5.1">"'2003"</definedName>
    <definedName name="xxxCommon5DimValue5.2">2003</definedName>
    <definedName name="xxxCommon5DimValue6.1">"'0000"</definedName>
    <definedName name="xxxCommon5DimValue6.2">"Total"</definedName>
    <definedName name="xxxCommon5DimValue7.1">"Local"</definedName>
    <definedName name="xxxCommon5DimValue7.2">"Local Currency"</definedName>
    <definedName name="xxxCommon5DimValue8.1">"Net-of-Adjustments"</definedName>
    <definedName name="xxxCommon5DimValue8.2">"Net-of-Adjustments Datatype"</definedName>
    <definedName name="xxxCommonArea1bx">0</definedName>
    <definedName name="xxxCommonArea1by">2</definedName>
    <definedName name="xxxCommonArea1ex">2</definedName>
    <definedName name="xxxCommonArea1ey">9</definedName>
    <definedName name="xxxCommonArea2bx">0</definedName>
    <definedName name="xxxCommonArea2by">114</definedName>
    <definedName name="xxxCommonArea2ex">2</definedName>
    <definedName name="xxxCommonArea2ey">121</definedName>
    <definedName name="xxxCommonArea3bx">0</definedName>
    <definedName name="xxxCommonArea3by">168</definedName>
    <definedName name="xxxCommonArea3ex">2</definedName>
    <definedName name="xxxCommonArea3ey">175</definedName>
    <definedName name="xxxCommonArea4bx">0</definedName>
    <definedName name="xxxCommonArea4by">191</definedName>
    <definedName name="xxxCommonArea4ex">2</definedName>
    <definedName name="xxxCommonArea4ey">198</definedName>
    <definedName name="xxxCommonArea5bx">0</definedName>
    <definedName name="xxxCommonArea5by">50</definedName>
    <definedName name="xxxCommonArea5ex">2</definedName>
    <definedName name="xxxCommonArea5ey">57</definedName>
    <definedName name="xxxDataBlock1bx">1</definedName>
    <definedName name="xxxDataBlock1by">15</definedName>
    <definedName name="xxxDataBlock1ex">1</definedName>
    <definedName name="xxxDataBlock1ey">46</definedName>
    <definedName name="xxxDataBlock2bx">1</definedName>
    <definedName name="xxxDataBlock2by">127</definedName>
    <definedName name="xxxDataBlock2ex">1</definedName>
    <definedName name="xxxDataBlock2ey">163</definedName>
    <definedName name="xxxDataBlock3bx">1</definedName>
    <definedName name="xxxDataBlock3by">181</definedName>
    <definedName name="xxxDataBlock3ex">1</definedName>
    <definedName name="xxxDataBlock3ey">186</definedName>
    <definedName name="xxxDataBlock4bx">1</definedName>
    <definedName name="xxxDataBlock4by">204</definedName>
    <definedName name="xxxDataBlock4ex">1</definedName>
    <definedName name="xxxDataBlock4ey">211</definedName>
    <definedName name="xxxDataBlock5bx">1</definedName>
    <definedName name="xxxDataBlock5by">63</definedName>
    <definedName name="xxxDataBlock5ex">1</definedName>
    <definedName name="xxxDataBlock5ey">109</definedName>
    <definedName name="xxxDownfootCols1Count">0</definedName>
    <definedName name="xxxDownfootCols2Count">0</definedName>
    <definedName name="xxxDownfootCols3Count">0</definedName>
    <definedName name="xxxDownfootCols4Count">0</definedName>
    <definedName name="xxxDownfootCols5Count">0</definedName>
    <definedName name="xxxDownfootRows1Count">8</definedName>
    <definedName name="xxxDownfootRows1Number0">17</definedName>
    <definedName name="xxxDownfootRows1Number1">22</definedName>
    <definedName name="xxxDownfootRows1Number2">25</definedName>
    <definedName name="xxxDownfootRows1Number3">36</definedName>
    <definedName name="xxxDownfootRows1Number4">37</definedName>
    <definedName name="xxxDownfootRows1Number5">42</definedName>
    <definedName name="xxxDownfootRows1Number6">44</definedName>
    <definedName name="xxxDownfootRows1Number7">46</definedName>
    <definedName name="xxxDownfootRows2Count">7</definedName>
    <definedName name="xxxDownfootRows2Number0">129</definedName>
    <definedName name="xxxDownfootRows2Number1">131</definedName>
    <definedName name="xxxDownfootRows2Number2">134</definedName>
    <definedName name="xxxDownfootRows2Number3">142</definedName>
    <definedName name="xxxDownfootRows2Number4">153</definedName>
    <definedName name="xxxDownfootRows2Number5">154</definedName>
    <definedName name="xxxDownfootRows2Number6">163</definedName>
    <definedName name="xxxDownfootRows3Count">2</definedName>
    <definedName name="xxxDownfootRows3Number0">183</definedName>
    <definedName name="xxxDownfootRows3Number1">186</definedName>
    <definedName name="xxxDownfootRows4Count">2</definedName>
    <definedName name="xxxDownfootRows4Number0">207</definedName>
    <definedName name="xxxDownfootRows4Number1">211</definedName>
    <definedName name="xxxDownfootRows5Count">16</definedName>
    <definedName name="xxxDownfootRows5Number0">67</definedName>
    <definedName name="xxxDownfootRows5Number1">72</definedName>
    <definedName name="xxxDownfootRows5Number10">98</definedName>
    <definedName name="xxxDownfootRows5Number11">101</definedName>
    <definedName name="xxxDownfootRows5Number12">105</definedName>
    <definedName name="xxxDownfootRows5Number13">107</definedName>
    <definedName name="xxxDownfootRows5Number14">108</definedName>
    <definedName name="xxxDownfootRows5Number15">109</definedName>
    <definedName name="xxxDownfootRows5Number2">76</definedName>
    <definedName name="xxxDownfootRows5Number3">77</definedName>
    <definedName name="xxxDownfootRows5Number4">82</definedName>
    <definedName name="xxxDownfootRows5Number5">85</definedName>
    <definedName name="xxxDownfootRows5Number6">88</definedName>
    <definedName name="xxxDownfootRows5Number7">89</definedName>
    <definedName name="xxxDownfootRows5Number8">96</definedName>
    <definedName name="xxxDownfootRows5Number9">97</definedName>
    <definedName name="xxxEntireArea1bx">0</definedName>
    <definedName name="xxxEntireArea1by">2</definedName>
    <definedName name="xxxEntireArea1ex">1</definedName>
    <definedName name="xxxEntireArea1ey">46</definedName>
    <definedName name="xxxEntireArea2bx">0</definedName>
    <definedName name="xxxEntireArea2by">114</definedName>
    <definedName name="xxxEntireArea2ex">1</definedName>
    <definedName name="xxxEntireArea2ey">163</definedName>
    <definedName name="xxxEntireArea3bx">0</definedName>
    <definedName name="xxxEntireArea3by">168</definedName>
    <definedName name="xxxEntireArea3ex">1</definedName>
    <definedName name="xxxEntireArea3ey">186</definedName>
    <definedName name="xxxEntireArea4bx">0</definedName>
    <definedName name="xxxEntireArea4by">191</definedName>
    <definedName name="xxxEntireArea4ex">1</definedName>
    <definedName name="xxxEntireArea4ey">211</definedName>
    <definedName name="xxxEntireArea5bx">0</definedName>
    <definedName name="xxxEntireArea5by">50</definedName>
    <definedName name="xxxEntireArea5ex">1</definedName>
    <definedName name="xxxEntireArea5ey">109</definedName>
    <definedName name="xxxGNVFileName">"MONTHREP.GNV"</definedName>
    <definedName name="xxxGNVStamp">1004357820</definedName>
    <definedName name="xxxHeaderCols1Count">0</definedName>
    <definedName name="xxxHeaderCols2Count">0</definedName>
    <definedName name="xxxHeaderCols3Count">0</definedName>
    <definedName name="xxxHeaderCols4Count">0</definedName>
    <definedName name="xxxHeaderCols5Count">0</definedName>
    <definedName name="xxxHeaderRows1Count">0</definedName>
    <definedName name="xxxHeaderRows2Count">0</definedName>
    <definedName name="xxxHeaderRows3Count">0</definedName>
    <definedName name="xxxHeaderRows4Count">2</definedName>
    <definedName name="xxxHeaderRows4Number0">204</definedName>
    <definedName name="xxxHeaderRows4Number1">208</definedName>
    <definedName name="xxxHeaderRows4Over0">0</definedName>
    <definedName name="xxxHeaderRows4Over1">0</definedName>
    <definedName name="xxxHeaderRows4Submit0">1</definedName>
    <definedName name="xxxHeaderRows4Submit1">1</definedName>
    <definedName name="xxxHeaderRows5Count">2</definedName>
    <definedName name="xxxHeaderRows5Number0">63</definedName>
    <definedName name="xxxHeaderRows5Number1">90</definedName>
    <definedName name="xxxHeaderRows5Over0">0</definedName>
    <definedName name="xxxHeaderRows5Over1">0</definedName>
    <definedName name="xxxHeaderRows5Submit0">1</definedName>
    <definedName name="xxxHeaderRows5Submit1">1</definedName>
    <definedName name="xxxNumber_Areas">5</definedName>
    <definedName name="xxxODECols1Count">0</definedName>
    <definedName name="xxxODECols2Count">0</definedName>
    <definedName name="xxxODECols3Count">0</definedName>
    <definedName name="xxxODECols4Count">0</definedName>
    <definedName name="xxxODECols5Count">0</definedName>
    <definedName name="xxxODERows1Count">0</definedName>
    <definedName name="xxxODERows2Count">0</definedName>
    <definedName name="xxxODERows3Count">0</definedName>
    <definedName name="xxxODERows4Count">0</definedName>
    <definedName name="xxxODERows5Count">0</definedName>
    <definedName name="xxxRefreshable">1</definedName>
    <definedName name="xxxRLabel1.1.Prompt">0</definedName>
    <definedName name="xxxRLabel1.10.Prompt">0</definedName>
    <definedName name="xxxRLabel1.11.Prompt">0</definedName>
    <definedName name="xxxRLabel1.12.Prompt">0</definedName>
    <definedName name="xxxRLabel1.13.Prompt">0</definedName>
    <definedName name="xxxRLabel1.14.Prompt">0</definedName>
    <definedName name="xxxRLabel1.15.Prompt">0</definedName>
    <definedName name="xxxRLabel1.16.Prompt">0</definedName>
    <definedName name="xxxRLabel1.17.Prompt">0</definedName>
    <definedName name="xxxRLabel1.18.Prompt">0</definedName>
    <definedName name="xxxRLabel1.19.Prompt">0</definedName>
    <definedName name="xxxRLabel1.2.Prompt">0</definedName>
    <definedName name="xxxRLabel1.20.Prompt">0</definedName>
    <definedName name="xxxRLabel1.21.Prompt">0</definedName>
    <definedName name="xxxRLabel1.22.Prompt">0</definedName>
    <definedName name="xxxRLabel1.23.Prompt">0</definedName>
    <definedName name="xxxRLabel1.24.Prompt">0</definedName>
    <definedName name="xxxRLabel1.25.Prompt">0</definedName>
    <definedName name="xxxRLabel1.26.Prompt">0</definedName>
    <definedName name="xxxRLabel1.27.Prompt">0</definedName>
    <definedName name="xxxRLabel1.28.Prompt">0</definedName>
    <definedName name="xxxRLabel1.29.Prompt">0</definedName>
    <definedName name="xxxRLabel1.3.Prompt">0</definedName>
    <definedName name="xxxRLabel1.30.Prompt">0</definedName>
    <definedName name="xxxRLabel1.31.Prompt">0</definedName>
    <definedName name="xxxRLabel1.32.Prompt">0</definedName>
    <definedName name="xxxRLabel1.4.Prompt">0</definedName>
    <definedName name="xxxRLabel1.5.Prompt">0</definedName>
    <definedName name="xxxRLabel1.6.Prompt">0</definedName>
    <definedName name="xxxRLabel1.7.Prompt">0</definedName>
    <definedName name="xxxRLabel1.8.Prompt">0</definedName>
    <definedName name="xxxRLabel1.9.Prompt">0</definedName>
    <definedName name="xxxRLabel2.1.Prompt">0</definedName>
    <definedName name="xxxRLabel2.10.Prompt">0</definedName>
    <definedName name="xxxRLabel2.11.Prompt">0</definedName>
    <definedName name="xxxRLabel2.12.Prompt">0</definedName>
    <definedName name="xxxRLabel2.13.Prompt">0</definedName>
    <definedName name="xxxRLabel2.14.Prompt">0</definedName>
    <definedName name="xxxRLabel2.15.Prompt">0</definedName>
    <definedName name="xxxRLabel2.16.Prompt">0</definedName>
    <definedName name="xxxRLabel2.17.Prompt">0</definedName>
    <definedName name="xxxRLabel2.18.Prompt">0</definedName>
    <definedName name="xxxRLabel2.19.Prompt">0</definedName>
    <definedName name="xxxRLabel2.2.Prompt">0</definedName>
    <definedName name="xxxRLabel2.20.Prompt">0</definedName>
    <definedName name="xxxRLabel2.21.Prompt">0</definedName>
    <definedName name="xxxRLabel2.22.Prompt">0</definedName>
    <definedName name="xxxRLabel2.23.Prompt">0</definedName>
    <definedName name="xxxRLabel2.24.Prompt">0</definedName>
    <definedName name="xxxRLabel2.25.Prompt">0</definedName>
    <definedName name="xxxRLabel2.26.Prompt">0</definedName>
    <definedName name="xxxRLabel2.27.Prompt">0</definedName>
    <definedName name="xxxRLabel2.28.Prompt">0</definedName>
    <definedName name="xxxRLabel2.29.Prompt">0</definedName>
    <definedName name="xxxRLabel2.3.Prompt">0</definedName>
    <definedName name="xxxRLabel2.30.Prompt">0</definedName>
    <definedName name="xxxRLabel2.31.Prompt">0</definedName>
    <definedName name="xxxRLabel2.32.Prompt">0</definedName>
    <definedName name="xxxRLabel2.33.Prompt">0</definedName>
    <definedName name="xxxRLabel2.34.Prompt">0</definedName>
    <definedName name="xxxRLabel2.35.Prompt">0</definedName>
    <definedName name="xxxRLabel2.36.Prompt">0</definedName>
    <definedName name="xxxRLabel2.37.Prompt">0</definedName>
    <definedName name="xxxRLabel2.4.Prompt">0</definedName>
    <definedName name="xxxRLabel2.5.Prompt">0</definedName>
    <definedName name="xxxRLabel2.6.Prompt">0</definedName>
    <definedName name="xxxRLabel2.7.Prompt">0</definedName>
    <definedName name="xxxRLabel2.8.Prompt">0</definedName>
    <definedName name="xxxRLabel2.9.Prompt">0</definedName>
    <definedName name="xxxRLabel3.1.Prompt">0</definedName>
    <definedName name="xxxRLabel3.2.Prompt">0</definedName>
    <definedName name="xxxRLabel3.3.Prompt">0</definedName>
    <definedName name="xxxRLabel3.4.Prompt">0</definedName>
    <definedName name="xxxRLabel3.5.Prompt">0</definedName>
    <definedName name="xxxRLabel3.6.Prompt">0</definedName>
    <definedName name="xxxRLabel4.1.Prompt">0</definedName>
    <definedName name="xxxRLabel4.2.Prompt">0</definedName>
    <definedName name="xxxRLabel4.3.Prompt">0</definedName>
    <definedName name="xxxRLabel4.4.Prompt">0</definedName>
    <definedName name="xxxRLabel4.5.Prompt">0</definedName>
    <definedName name="xxxRLabel4.6.Prompt">0</definedName>
    <definedName name="xxxRLabel4.7.Prompt">0</definedName>
    <definedName name="xxxRLabel4.8.Prompt">0</definedName>
    <definedName name="xxxRLabel5.1.Prompt">0</definedName>
    <definedName name="xxxRLabel5.10.Prompt">0</definedName>
    <definedName name="xxxRLabel5.11.Prompt">0</definedName>
    <definedName name="xxxRLabel5.12.Prompt">0</definedName>
    <definedName name="xxxRLabel5.13.Prompt">0</definedName>
    <definedName name="xxxRLabel5.14.Prompt">0</definedName>
    <definedName name="xxxRLabel5.15.Prompt">0</definedName>
    <definedName name="xxxRLabel5.16.Prompt">0</definedName>
    <definedName name="xxxRLabel5.17.Prompt">0</definedName>
    <definedName name="xxxRLabel5.18.Prompt">0</definedName>
    <definedName name="xxxRLabel5.19.Prompt">0</definedName>
    <definedName name="xxxRLabel5.2.Prompt">0</definedName>
    <definedName name="xxxRLabel5.20.Prompt">0</definedName>
    <definedName name="xxxRLabel5.21.Prompt">0</definedName>
    <definedName name="xxxRLabel5.22.Prompt">0</definedName>
    <definedName name="xxxRLabel5.23.Prompt">0</definedName>
    <definedName name="xxxRLabel5.24.Prompt">0</definedName>
    <definedName name="xxxRLabel5.25.Prompt">0</definedName>
    <definedName name="xxxRLabel5.26.Prompt">0</definedName>
    <definedName name="xxxRLabel5.27.Prompt">0</definedName>
    <definedName name="xxxRLabel5.28.Prompt">0</definedName>
    <definedName name="xxxRLabel5.29.Prompt">0</definedName>
    <definedName name="xxxRLabel5.3.Prompt">0</definedName>
    <definedName name="xxxRLabel5.30.Prompt">0</definedName>
    <definedName name="xxxRLabel5.31.Prompt">0</definedName>
    <definedName name="xxxRLabel5.32.Prompt">0</definedName>
    <definedName name="xxxRLabel5.33.Prompt">0</definedName>
    <definedName name="xxxRLabel5.34.Prompt">0</definedName>
    <definedName name="xxxRLabel5.35.Prompt">0</definedName>
    <definedName name="xxxRLabel5.36.Prompt">0</definedName>
    <definedName name="xxxRLabel5.37.Prompt">0</definedName>
    <definedName name="xxxRLabel5.38.Prompt">0</definedName>
    <definedName name="xxxRLabel5.39.Prompt">0</definedName>
    <definedName name="xxxRLabel5.4.Prompt">0</definedName>
    <definedName name="xxxRLabel5.40.Prompt">0</definedName>
    <definedName name="xxxRLabel5.41.Prompt">0</definedName>
    <definedName name="xxxRLabel5.42.Prompt">0</definedName>
    <definedName name="xxxRLabel5.43.Prompt">0</definedName>
    <definedName name="xxxRLabel5.44.Prompt">0</definedName>
    <definedName name="xxxRLabel5.45.Prompt">0</definedName>
    <definedName name="xxxRLabel5.46.Prompt">0</definedName>
    <definedName name="xxxRLabel5.47.Prompt">0</definedName>
    <definedName name="xxxRLabel5.5.Prompt">0</definedName>
    <definedName name="xxxRLabel5.6.Prompt">0</definedName>
    <definedName name="xxxRLabel5.7.Prompt">0</definedName>
    <definedName name="xxxRLabel5.8.Prompt">0</definedName>
    <definedName name="xxxRLabel5.9.Prompt">0</definedName>
    <definedName name="xxxRowHeader1bx">0</definedName>
    <definedName name="xxxRowHeader1by">13</definedName>
    <definedName name="xxxRowHeader1ex">0</definedName>
    <definedName name="xxxRowHeader1ey">13</definedName>
    <definedName name="xxxRowHeader2bx">0</definedName>
    <definedName name="xxxRowHeader2by">125</definedName>
    <definedName name="xxxRowHeader2ex">0</definedName>
    <definedName name="xxxRowHeader2ey">125</definedName>
    <definedName name="xxxRowHeader3bx">0</definedName>
    <definedName name="xxxRowHeader3by">179</definedName>
    <definedName name="xxxRowHeader3ex">0</definedName>
    <definedName name="xxxRowHeader3ey">179</definedName>
    <definedName name="xxxRowHeader4bx">0</definedName>
    <definedName name="xxxRowHeader4by">202</definedName>
    <definedName name="xxxRowHeader4ex">0</definedName>
    <definedName name="xxxRowHeader4ey">202</definedName>
    <definedName name="xxxRowHeader5bx">0</definedName>
    <definedName name="xxxRowHeader5by">61</definedName>
    <definedName name="xxxRowHeader5ex">0</definedName>
    <definedName name="xxxRowHeader5ey">61</definedName>
    <definedName name="xxxRowLabels1bx">0</definedName>
    <definedName name="xxxRowLabels1by">15</definedName>
    <definedName name="xxxRowLabels1ex">0</definedName>
    <definedName name="xxxRowLabels1ey">46</definedName>
    <definedName name="xxxRowLabels2bx">0</definedName>
    <definedName name="xxxRowLabels2by">127</definedName>
    <definedName name="xxxRowLabels2ex">0</definedName>
    <definedName name="xxxRowLabels2ey">163</definedName>
    <definedName name="xxxRowLabels3bx">0</definedName>
    <definedName name="xxxRowLabels3by">181</definedName>
    <definedName name="xxxRowLabels3ex">0</definedName>
    <definedName name="xxxRowLabels3ey">186</definedName>
    <definedName name="xxxRowLabels4bx">0</definedName>
    <definedName name="xxxRowLabels4by">204</definedName>
    <definedName name="xxxRowLabels4ex">0</definedName>
    <definedName name="xxxRowLabels4ey">211</definedName>
    <definedName name="xxxRowLabels5bx">0</definedName>
    <definedName name="xxxRowLabels5by">63</definedName>
    <definedName name="xxxRowLabels5ex">0</definedName>
    <definedName name="xxxRowLabels5ey">109</definedName>
    <definedName name="xxxSubmittable">1</definedName>
    <definedName name="xxxUDCols1Count">0</definedName>
    <definedName name="xxxUDCols2Count">0</definedName>
    <definedName name="xxxUDCols3Count">0</definedName>
    <definedName name="xxxUDCols4Count">0</definedName>
    <definedName name="xxxUDCols5Count">0</definedName>
    <definedName name="xxxUDRows1Count">0</definedName>
    <definedName name="xxxUDRows2Count">0</definedName>
    <definedName name="xxxUDRows3Count">0</definedName>
    <definedName name="xxxUDRows4Count">0</definedName>
    <definedName name="xxxUDRows5Count">0</definedName>
    <definedName name="xxxWorksheet_Name">"Sheet1"</definedName>
    <definedName name="xxxx" localSheetId="27" hidden="1">[42]CE!#REF!</definedName>
    <definedName name="xxxx" localSheetId="34" hidden="1">[42]CE!#REF!</definedName>
    <definedName name="xxxx" localSheetId="42" hidden="1">[42]CE!#REF!</definedName>
    <definedName name="xxxx" localSheetId="44" hidden="1">[42]CE!#REF!</definedName>
    <definedName name="xxxx" localSheetId="51" hidden="1">[42]CE!#REF!</definedName>
    <definedName name="xxxx" localSheetId="13" hidden="1">[42]CE!#REF!</definedName>
    <definedName name="xxxx" hidden="1">[42]CE!#REF!</definedName>
    <definedName name="YEAR" localSheetId="27">#REF!</definedName>
    <definedName name="YEAR" localSheetId="34">#REF!</definedName>
    <definedName name="YEAR" localSheetId="42">#REF!</definedName>
    <definedName name="YEAR" localSheetId="44">#REF!</definedName>
    <definedName name="YEAR" localSheetId="51">#REF!</definedName>
    <definedName name="YEAR" localSheetId="13">#REF!</definedName>
    <definedName name="YEAR">#REF!</definedName>
    <definedName name="Year1" localSheetId="27">#REF!</definedName>
    <definedName name="Year1" localSheetId="34">#REF!</definedName>
    <definedName name="Year1" localSheetId="51">#REF!</definedName>
    <definedName name="Year1" localSheetId="13">#REF!</definedName>
    <definedName name="Year1">#REF!</definedName>
    <definedName name="yrend_date">[35]Variables_x!$F$14</definedName>
    <definedName name="yrend_date1">[35]Variables_x!$F$17</definedName>
    <definedName name="Z" localSheetId="27"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Z"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Z_6FC0BDD8_8325_49FE_B30A_C17FE70E7A70_.wvu.PrintArea" localSheetId="44" hidden="1">'F24'!$A$1:$N$62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97" l="1"/>
  <c r="D11" i="97"/>
  <c r="C11" i="97"/>
  <c r="C2" i="82" l="1"/>
  <c r="D2" i="73"/>
  <c r="D2" i="83"/>
  <c r="D2" i="84"/>
  <c r="D2" i="79"/>
  <c r="D2" i="80"/>
  <c r="D2" i="81"/>
  <c r="C2" i="78"/>
  <c r="E2" i="77"/>
  <c r="D2" i="76"/>
  <c r="C2" i="75"/>
  <c r="C2" i="74"/>
  <c r="C2" i="112"/>
  <c r="C2" i="108"/>
  <c r="C2" i="49"/>
  <c r="K2" i="104"/>
  <c r="C2" i="47"/>
  <c r="C2" i="46"/>
  <c r="B2" i="59"/>
  <c r="C2" i="45"/>
  <c r="C2" i="44"/>
  <c r="C2" i="42"/>
  <c r="C3" i="103"/>
  <c r="B2" i="38"/>
  <c r="B2" i="102"/>
  <c r="C2" i="35"/>
  <c r="C2" i="101"/>
  <c r="L2" i="100"/>
  <c r="M2" i="99"/>
  <c r="C2" i="32"/>
  <c r="C2" i="64"/>
  <c r="L2" i="98"/>
  <c r="C3" i="97"/>
  <c r="B2" i="96"/>
  <c r="B2" i="95"/>
  <c r="J2" i="29"/>
  <c r="B2" i="27"/>
  <c r="C2" i="21"/>
  <c r="K2" i="19"/>
  <c r="G2" i="117"/>
  <c r="D2" i="17"/>
  <c r="D2" i="16"/>
  <c r="C2" i="14"/>
  <c r="C2" i="13"/>
  <c r="P2" i="12"/>
  <c r="D2" i="11"/>
  <c r="D2" i="107"/>
  <c r="F2" i="106"/>
  <c r="M2" i="10"/>
  <c r="L2" i="9"/>
  <c r="L2" i="8"/>
  <c r="D2" i="105"/>
  <c r="B9" i="75"/>
  <c r="J9" i="75"/>
  <c r="C9" i="75"/>
  <c r="H8" i="2"/>
  <c r="J8" i="2"/>
  <c r="G21" i="27"/>
  <c r="I12" i="76"/>
  <c r="H12" i="76"/>
  <c r="J11" i="76"/>
  <c r="J10" i="76"/>
  <c r="J12" i="76" s="1"/>
  <c r="F12" i="76"/>
  <c r="E12" i="76"/>
  <c r="G11" i="76"/>
  <c r="G10" i="76"/>
  <c r="G12" i="76" s="1"/>
  <c r="D12" i="76"/>
  <c r="D11" i="76"/>
  <c r="D10" i="76"/>
  <c r="C12" i="76"/>
  <c r="B12" i="76"/>
  <c r="L25" i="4"/>
  <c r="L18" i="4"/>
  <c r="K39" i="2"/>
  <c r="J39" i="2"/>
  <c r="I39" i="2"/>
  <c r="H39" i="2"/>
  <c r="K38" i="2"/>
  <c r="J38" i="2"/>
  <c r="I38" i="2"/>
  <c r="H38" i="2"/>
  <c r="K37" i="2"/>
  <c r="J37" i="2"/>
  <c r="I37" i="2"/>
  <c r="H37" i="2"/>
  <c r="H40" i="2" s="1"/>
  <c r="K40" i="2"/>
  <c r="J40" i="2"/>
  <c r="I40" i="2"/>
  <c r="E9" i="42" l="1"/>
  <c r="K29" i="2"/>
  <c r="I29" i="2"/>
  <c r="J27" i="2"/>
  <c r="J34" i="2" s="1"/>
  <c r="H27" i="2"/>
  <c r="H34" i="2" s="1"/>
  <c r="K14" i="2"/>
  <c r="I14" i="2"/>
  <c r="K12" i="2"/>
  <c r="I12" i="2"/>
  <c r="K8" i="2"/>
  <c r="I8" i="2"/>
  <c r="H18" i="2" l="1"/>
  <c r="H42" i="2"/>
  <c r="H49" i="2" s="1"/>
  <c r="J18" i="2"/>
  <c r="J42" i="2"/>
  <c r="J49" i="2" s="1"/>
  <c r="H9" i="2"/>
  <c r="H10" i="2" s="1"/>
  <c r="I10" i="2" s="1"/>
  <c r="J9" i="2"/>
  <c r="J10" i="2"/>
  <c r="K10" i="2" s="1"/>
  <c r="E29" i="103"/>
  <c r="F29" i="103"/>
  <c r="G29" i="103"/>
  <c r="H29" i="103"/>
  <c r="I29" i="103"/>
  <c r="J53" i="2" l="1"/>
  <c r="J13" i="2"/>
  <c r="K13" i="2" s="1"/>
  <c r="K18" i="2"/>
  <c r="K20" i="2" s="1"/>
  <c r="J20" i="2"/>
  <c r="H53" i="2"/>
  <c r="H13" i="2"/>
  <c r="I13" i="2" s="1"/>
  <c r="I18" i="2"/>
  <c r="I20" i="2" s="1"/>
  <c r="H20" i="2"/>
  <c r="K9" i="2"/>
  <c r="J11" i="2"/>
  <c r="K11" i="2" s="1"/>
  <c r="I9" i="2"/>
  <c r="H11" i="2"/>
  <c r="I11" i="2" s="1"/>
  <c r="F21" i="27"/>
  <c r="E21" i="27"/>
  <c r="D21" i="27"/>
  <c r="C21" i="27"/>
  <c r="B21" i="27"/>
  <c r="J55" i="2" l="1"/>
  <c r="J51" i="2"/>
  <c r="H51" i="2"/>
  <c r="H55" i="2"/>
  <c r="I52" i="103"/>
  <c r="H52" i="103"/>
  <c r="G52" i="103"/>
  <c r="F52" i="103"/>
  <c r="E52" i="103"/>
  <c r="J21" i="102"/>
  <c r="H21" i="102"/>
  <c r="D21" i="102"/>
  <c r="C21" i="102"/>
  <c r="E25" i="95"/>
  <c r="E6" i="95" s="1"/>
  <c r="D25" i="95"/>
  <c r="D6" i="95" s="1"/>
  <c r="C25" i="95"/>
  <c r="C6" i="95" s="1"/>
  <c r="B25" i="95"/>
  <c r="B6" i="95" s="1"/>
  <c r="M14" i="2" l="1"/>
  <c r="M12" i="2"/>
  <c r="E6" i="86" l="1"/>
  <c r="D6" i="86"/>
  <c r="E5" i="86"/>
  <c r="D5" i="86"/>
  <c r="C26" i="87"/>
  <c r="D6" i="87"/>
  <c r="C6" i="87"/>
  <c r="D5" i="87"/>
  <c r="C5" i="87"/>
  <c r="P6" i="98"/>
  <c r="O6" i="98"/>
  <c r="N6" i="98"/>
  <c r="M6" i="98"/>
  <c r="L6" i="98"/>
  <c r="P6" i="100"/>
  <c r="O6" i="100"/>
  <c r="N6" i="100"/>
  <c r="M6" i="100"/>
  <c r="L6" i="100"/>
  <c r="Q6" i="99"/>
  <c r="P6" i="99"/>
  <c r="O6" i="99"/>
  <c r="N6" i="99"/>
  <c r="M6" i="99"/>
  <c r="F9" i="42"/>
  <c r="P14" i="104" l="1"/>
  <c r="O14" i="104"/>
  <c r="N14" i="104"/>
  <c r="M14" i="104"/>
  <c r="L14" i="104"/>
  <c r="K14" i="104"/>
  <c r="M10" i="8"/>
  <c r="R10" i="8"/>
  <c r="Q10" i="8"/>
  <c r="P10" i="8"/>
  <c r="O10" i="8"/>
  <c r="N10" i="8"/>
  <c r="L27" i="2"/>
  <c r="L13" i="44"/>
  <c r="R31" i="2"/>
  <c r="Q31" i="2"/>
  <c r="P31" i="2"/>
  <c r="O31" i="2"/>
  <c r="N31" i="2"/>
  <c r="K10" i="44"/>
  <c r="E32" i="103" l="1"/>
  <c r="F32" i="103"/>
  <c r="G32" i="103"/>
  <c r="H32" i="103"/>
  <c r="P15" i="38" l="1"/>
  <c r="O15" i="38"/>
  <c r="N15" i="38"/>
  <c r="M15" i="38"/>
  <c r="L15" i="38"/>
  <c r="H36" i="97"/>
  <c r="I15" i="38"/>
  <c r="H15" i="38"/>
  <c r="G15" i="38"/>
  <c r="R22" i="8"/>
  <c r="Q22" i="8"/>
  <c r="P22" i="8"/>
  <c r="O22" i="8"/>
  <c r="N22" i="8"/>
  <c r="I32" i="103" l="1"/>
  <c r="K12" i="97"/>
  <c r="I35" i="97"/>
  <c r="I36" i="97" s="1"/>
  <c r="L12" i="97" s="1"/>
  <c r="E36" i="97"/>
  <c r="F35" i="97"/>
  <c r="F36" i="97" l="1"/>
  <c r="F12" i="97" s="1"/>
  <c r="I12" i="97" s="1"/>
  <c r="J35" i="97"/>
  <c r="J36" i="97" s="1"/>
  <c r="M12" i="97" s="1"/>
  <c r="G35" i="97"/>
  <c r="E13" i="97"/>
  <c r="E17" i="97" s="1"/>
  <c r="G36" i="97" l="1"/>
  <c r="G12" i="97" s="1"/>
  <c r="J12" i="97" s="1"/>
  <c r="K35" i="97"/>
  <c r="K36" i="97" s="1"/>
  <c r="N12" i="97" s="1"/>
  <c r="L35" i="97"/>
  <c r="L36" i="97" l="1"/>
  <c r="O12" i="97" s="1"/>
  <c r="M35" i="97"/>
  <c r="M36" i="97" s="1"/>
  <c r="P12" i="97" l="1"/>
  <c r="D13" i="97" l="1"/>
  <c r="D17" i="97" s="1"/>
  <c r="C13" i="97"/>
  <c r="C17" i="97" s="1"/>
  <c r="O26" i="105" l="1"/>
  <c r="M7" i="105"/>
  <c r="M26" i="105" s="1"/>
  <c r="L7" i="105"/>
  <c r="L26" i="105" s="1"/>
  <c r="K7" i="105"/>
  <c r="K26" i="105" s="1"/>
  <c r="J7" i="105"/>
  <c r="J26" i="105" s="1"/>
  <c r="I7" i="105"/>
  <c r="I26" i="105" s="1"/>
  <c r="H7" i="105"/>
  <c r="H26" i="105" s="1"/>
  <c r="G7" i="105"/>
  <c r="G26" i="105" s="1"/>
  <c r="F7" i="105"/>
  <c r="F26" i="105" s="1"/>
  <c r="E7" i="105"/>
  <c r="E26" i="105" s="1"/>
  <c r="D7" i="105"/>
  <c r="D26" i="105" s="1"/>
  <c r="C7" i="105"/>
  <c r="C26" i="105" s="1"/>
  <c r="B7" i="105"/>
  <c r="B26" i="105" s="1"/>
  <c r="Q25" i="4"/>
  <c r="P25" i="4"/>
  <c r="O25" i="4"/>
  <c r="N25" i="4"/>
  <c r="M25" i="4"/>
  <c r="K25" i="4"/>
  <c r="Q18" i="4"/>
  <c r="P18" i="4"/>
  <c r="O18" i="4"/>
  <c r="N18" i="4"/>
  <c r="M18" i="4"/>
  <c r="K18" i="4"/>
  <c r="R39" i="2"/>
  <c r="Q39" i="2"/>
  <c r="P39" i="2"/>
  <c r="O39" i="2"/>
  <c r="N39" i="2"/>
  <c r="L39" i="2"/>
  <c r="M39" i="2" s="1"/>
  <c r="R37" i="2"/>
  <c r="Q37" i="2"/>
  <c r="P37" i="2"/>
  <c r="O37" i="2"/>
  <c r="N37" i="2"/>
  <c r="L37" i="2"/>
  <c r="R38" i="2"/>
  <c r="Q38" i="2"/>
  <c r="P38" i="2"/>
  <c r="O38" i="2"/>
  <c r="N38" i="2"/>
  <c r="L38" i="2"/>
  <c r="M38" i="2" s="1"/>
  <c r="P20" i="104"/>
  <c r="O20" i="104"/>
  <c r="N20" i="104"/>
  <c r="M20" i="104"/>
  <c r="L20" i="104"/>
  <c r="K20" i="104"/>
  <c r="L40" i="2" l="1"/>
  <c r="M37" i="2"/>
  <c r="M40" i="2" s="1"/>
  <c r="Q40" i="2"/>
  <c r="N26" i="105"/>
  <c r="P26" i="105" s="1"/>
  <c r="N7" i="105"/>
  <c r="N40" i="2"/>
  <c r="R40" i="2"/>
  <c r="O40" i="2"/>
  <c r="P40" i="2"/>
  <c r="E13" i="103"/>
  <c r="N28" i="2"/>
  <c r="D27" i="88" s="1"/>
  <c r="E53" i="86" l="1"/>
  <c r="E10" i="86"/>
  <c r="F24" i="97" l="1"/>
  <c r="F23" i="97"/>
  <c r="H16" i="97"/>
  <c r="H15" i="97"/>
  <c r="H14" i="97"/>
  <c r="H10" i="97"/>
  <c r="H9" i="97"/>
  <c r="A25" i="97"/>
  <c r="F25" i="97" l="1"/>
  <c r="E24" i="97"/>
  <c r="E31" i="97" s="1"/>
  <c r="D24" i="97"/>
  <c r="C24" i="97"/>
  <c r="E23" i="97"/>
  <c r="D23" i="97"/>
  <c r="C23" i="97"/>
  <c r="D30" i="97" l="1"/>
  <c r="C31" i="97"/>
  <c r="C30" i="97"/>
  <c r="E30" i="97"/>
  <c r="D31" i="97"/>
  <c r="C25" i="97"/>
  <c r="D25" i="97"/>
  <c r="E25" i="97"/>
  <c r="F26" i="97" s="1"/>
  <c r="F31" i="97" l="1"/>
  <c r="G31" i="97" s="1"/>
  <c r="F30" i="97"/>
  <c r="D26" i="97"/>
  <c r="E26" i="97"/>
  <c r="I10" i="97" l="1"/>
  <c r="J10" i="97" s="1"/>
  <c r="K10" i="97" s="1"/>
  <c r="I15" i="97"/>
  <c r="J15" i="97" s="1"/>
  <c r="K15" i="97" s="1"/>
  <c r="L15" i="97" s="1"/>
  <c r="M15" i="97" s="1"/>
  <c r="N15" i="97" s="1"/>
  <c r="O15" i="97" s="1"/>
  <c r="P15" i="97" s="1"/>
  <c r="I16" i="97"/>
  <c r="J16" i="97" s="1"/>
  <c r="K16" i="97" s="1"/>
  <c r="L16" i="97" s="1"/>
  <c r="M16" i="97" s="1"/>
  <c r="N16" i="97" s="1"/>
  <c r="O16" i="97" s="1"/>
  <c r="P16" i="97" s="1"/>
  <c r="I14" i="97"/>
  <c r="J14" i="97" s="1"/>
  <c r="K14" i="97" s="1"/>
  <c r="L14" i="97" s="1"/>
  <c r="M14" i="97" s="1"/>
  <c r="N14" i="97" s="1"/>
  <c r="O14" i="97" s="1"/>
  <c r="P14" i="97" s="1"/>
  <c r="I9" i="97"/>
  <c r="H31" i="97"/>
  <c r="I31" i="97" s="1"/>
  <c r="J31" i="97" s="1"/>
  <c r="G30" i="97"/>
  <c r="P12" i="38"/>
  <c r="P11" i="38"/>
  <c r="O11" i="38"/>
  <c r="P10" i="38"/>
  <c r="O10" i="38"/>
  <c r="O12" i="38" s="1"/>
  <c r="N10" i="38"/>
  <c r="M11" i="38"/>
  <c r="M12" i="38" s="1"/>
  <c r="M10" i="38"/>
  <c r="L10" i="38"/>
  <c r="P8" i="38"/>
  <c r="O8" i="38"/>
  <c r="N8" i="38"/>
  <c r="M8" i="38"/>
  <c r="L8" i="38"/>
  <c r="J12" i="38"/>
  <c r="J11" i="38"/>
  <c r="J10" i="38"/>
  <c r="J8" i="38"/>
  <c r="J9" i="97" l="1"/>
  <c r="L10" i="97"/>
  <c r="M26" i="2"/>
  <c r="C18" i="88" s="1"/>
  <c r="H30" i="97"/>
  <c r="I30" i="97" s="1"/>
  <c r="J30" i="97" s="1"/>
  <c r="N12" i="38"/>
  <c r="N11" i="38"/>
  <c r="L11" i="38"/>
  <c r="L12" i="38" s="1"/>
  <c r="D14" i="38"/>
  <c r="C14" i="38"/>
  <c r="B14" i="38"/>
  <c r="M10" i="97" l="1"/>
  <c r="L8" i="100"/>
  <c r="L11" i="100" s="1"/>
  <c r="K9" i="97"/>
  <c r="M25" i="2" s="1"/>
  <c r="C17" i="88" l="1"/>
  <c r="N10" i="97"/>
  <c r="M8" i="100"/>
  <c r="M11" i="100" s="1"/>
  <c r="L9" i="97"/>
  <c r="D10" i="38"/>
  <c r="C10" i="38"/>
  <c r="B8" i="38"/>
  <c r="B10" i="38" s="1"/>
  <c r="C13" i="38"/>
  <c r="D13" i="38" s="1"/>
  <c r="E13" i="38" s="1"/>
  <c r="Q13" i="44"/>
  <c r="P13" i="44"/>
  <c r="O13" i="44"/>
  <c r="N13" i="44"/>
  <c r="M13" i="44"/>
  <c r="J14" i="44"/>
  <c r="I14" i="44"/>
  <c r="H14" i="44"/>
  <c r="J12" i="44"/>
  <c r="I12" i="44"/>
  <c r="H12" i="44"/>
  <c r="F12" i="42"/>
  <c r="Q12" i="42"/>
  <c r="P12" i="42"/>
  <c r="O12" i="42"/>
  <c r="N12" i="42"/>
  <c r="M12" i="42"/>
  <c r="L12" i="42"/>
  <c r="K12" i="42"/>
  <c r="G12" i="42"/>
  <c r="E12" i="42"/>
  <c r="D12" i="42"/>
  <c r="C12" i="42"/>
  <c r="C10" i="42"/>
  <c r="D8" i="42" s="1"/>
  <c r="E8" i="44"/>
  <c r="E12" i="44" s="1"/>
  <c r="E14" i="44" s="1"/>
  <c r="D8" i="44"/>
  <c r="D12" i="44" s="1"/>
  <c r="D14" i="44" s="1"/>
  <c r="L8" i="98" l="1"/>
  <c r="L11" i="98" s="1"/>
  <c r="N25" i="2"/>
  <c r="D17" i="88" s="1"/>
  <c r="O10" i="97"/>
  <c r="N8" i="100"/>
  <c r="N11" i="100" s="1"/>
  <c r="N26" i="2"/>
  <c r="D18" i="88" s="1"/>
  <c r="M9" i="97"/>
  <c r="C8" i="44"/>
  <c r="C12" i="44" s="1"/>
  <c r="C14" i="44" s="1"/>
  <c r="D11" i="38"/>
  <c r="D12" i="38" s="1"/>
  <c r="D17" i="38" s="1"/>
  <c r="C11" i="38"/>
  <c r="C12" i="38" s="1"/>
  <c r="C17" i="38" s="1"/>
  <c r="D10" i="42"/>
  <c r="E8" i="42" s="1"/>
  <c r="D11" i="42"/>
  <c r="D13" i="42" s="1"/>
  <c r="C11" i="42"/>
  <c r="C13" i="42" s="1"/>
  <c r="B11" i="38"/>
  <c r="B12" i="38" s="1"/>
  <c r="P10" i="97" l="1"/>
  <c r="P8" i="100" s="1"/>
  <c r="P11" i="100" s="1"/>
  <c r="O8" i="100"/>
  <c r="O11" i="100" s="1"/>
  <c r="M8" i="98"/>
  <c r="M11" i="98" s="1"/>
  <c r="O25" i="2"/>
  <c r="N9" i="97"/>
  <c r="O26" i="2"/>
  <c r="E10" i="42"/>
  <c r="F8" i="42" s="1"/>
  <c r="E11" i="42"/>
  <c r="E13" i="42" s="1"/>
  <c r="B17" i="38"/>
  <c r="N8" i="98" l="1"/>
  <c r="N11" i="98" s="1"/>
  <c r="P25" i="2"/>
  <c r="O9" i="97"/>
  <c r="P26" i="2"/>
  <c r="F10" i="42"/>
  <c r="G8" i="42" s="1"/>
  <c r="O8" i="98" l="1"/>
  <c r="O11" i="98" s="1"/>
  <c r="Q25" i="2"/>
  <c r="P9" i="97"/>
  <c r="Q26" i="2"/>
  <c r="G10" i="42"/>
  <c r="K8" i="42" s="1"/>
  <c r="C22" i="87" s="1"/>
  <c r="C32" i="87" s="1"/>
  <c r="F11" i="42"/>
  <c r="F13" i="42" s="1"/>
  <c r="I32" i="2" s="1"/>
  <c r="P8" i="98" l="1"/>
  <c r="P11" i="98" s="1"/>
  <c r="R25" i="2"/>
  <c r="G11" i="42"/>
  <c r="G13" i="42" s="1"/>
  <c r="K32" i="2" s="1"/>
  <c r="F13" i="103"/>
  <c r="O28" i="2"/>
  <c r="R26" i="2"/>
  <c r="K10" i="42"/>
  <c r="K11" i="42" s="1"/>
  <c r="K13" i="42" s="1"/>
  <c r="L8" i="42"/>
  <c r="L10" i="42" s="1"/>
  <c r="L11" i="42" l="1"/>
  <c r="L13" i="42" s="1"/>
  <c r="M8" i="42"/>
  <c r="D22" i="87" s="1"/>
  <c r="K19" i="104"/>
  <c r="K21" i="104" s="1"/>
  <c r="M32" i="2"/>
  <c r="G13" i="103"/>
  <c r="P28" i="2"/>
  <c r="C24" i="13"/>
  <c r="C23" i="13"/>
  <c r="D22" i="13"/>
  <c r="C22" i="13"/>
  <c r="D18" i="13"/>
  <c r="C18" i="13"/>
  <c r="C13" i="13"/>
  <c r="M10" i="42" l="1"/>
  <c r="N8" i="42" s="1"/>
  <c r="R28" i="2"/>
  <c r="I13" i="103"/>
  <c r="H13" i="103"/>
  <c r="Q28" i="2"/>
  <c r="K8" i="10"/>
  <c r="E11" i="10"/>
  <c r="D11" i="10"/>
  <c r="C11" i="10"/>
  <c r="E8" i="10"/>
  <c r="D8" i="10"/>
  <c r="E8" i="9"/>
  <c r="D8" i="9"/>
  <c r="C20" i="9"/>
  <c r="E14" i="9"/>
  <c r="E20" i="9" s="1"/>
  <c r="D14" i="9"/>
  <c r="D20" i="9" s="1"/>
  <c r="C14" i="9"/>
  <c r="F8" i="9" l="1"/>
  <c r="E37" i="97"/>
  <c r="N10" i="42"/>
  <c r="O8" i="42" s="1"/>
  <c r="M11" i="42"/>
  <c r="M13" i="42" s="1"/>
  <c r="O8" i="9"/>
  <c r="N8" i="9"/>
  <c r="N14" i="9" s="1"/>
  <c r="N20" i="9" s="1"/>
  <c r="M20" i="9"/>
  <c r="L20" i="9"/>
  <c r="O14" i="9"/>
  <c r="O20" i="9" s="1"/>
  <c r="P8" i="9" s="1"/>
  <c r="P14" i="9" s="1"/>
  <c r="P20" i="9" s="1"/>
  <c r="Q8" i="9" s="1"/>
  <c r="Q14" i="9" s="1"/>
  <c r="Q20" i="9" s="1"/>
  <c r="M14" i="9"/>
  <c r="L14" i="9"/>
  <c r="M8" i="9"/>
  <c r="K20" i="9"/>
  <c r="K14" i="9"/>
  <c r="F37" i="97" l="1"/>
  <c r="E38" i="97"/>
  <c r="F14" i="9"/>
  <c r="F20" i="9" s="1"/>
  <c r="F8" i="10"/>
  <c r="N11" i="42"/>
  <c r="N13" i="42" s="1"/>
  <c r="M19" i="104" s="1"/>
  <c r="M21" i="104" s="1"/>
  <c r="O32" i="2"/>
  <c r="L19" i="104"/>
  <c r="L21" i="104" s="1"/>
  <c r="N32" i="2"/>
  <c r="O10" i="42"/>
  <c r="P8" i="42" s="1"/>
  <c r="K11" i="10"/>
  <c r="M8" i="10" s="1"/>
  <c r="M11" i="10" s="1"/>
  <c r="N8" i="10" s="1"/>
  <c r="N11" i="10" s="1"/>
  <c r="O8" i="10" s="1"/>
  <c r="O11" i="42" l="1"/>
  <c r="O13" i="42" s="1"/>
  <c r="E39" i="97"/>
  <c r="G8" i="9"/>
  <c r="D12" i="13"/>
  <c r="E8" i="38"/>
  <c r="E10" i="38" s="1"/>
  <c r="F11" i="10"/>
  <c r="G37" i="97"/>
  <c r="F38" i="97"/>
  <c r="N19" i="104"/>
  <c r="N21" i="104" s="1"/>
  <c r="P32" i="2"/>
  <c r="P10" i="42"/>
  <c r="Q8" i="42" s="1"/>
  <c r="Q10" i="42" s="1"/>
  <c r="Q11" i="42" s="1"/>
  <c r="Q13" i="42" s="1"/>
  <c r="O11" i="10"/>
  <c r="P8" i="10" s="1"/>
  <c r="E11" i="38" l="1"/>
  <c r="E12" i="38" s="1"/>
  <c r="E14" i="38" s="1"/>
  <c r="F39" i="97"/>
  <c r="I24" i="2" s="1"/>
  <c r="I27" i="2" s="1"/>
  <c r="F11" i="97"/>
  <c r="D13" i="13"/>
  <c r="D23" i="13"/>
  <c r="D24" i="13" s="1"/>
  <c r="P11" i="42"/>
  <c r="P13" i="42" s="1"/>
  <c r="O19" i="104" s="1"/>
  <c r="O21" i="104" s="1"/>
  <c r="H37" i="97"/>
  <c r="G38" i="97"/>
  <c r="G14" i="9"/>
  <c r="G20" i="9" s="1"/>
  <c r="G8" i="10"/>
  <c r="P19" i="104"/>
  <c r="P21" i="104" s="1"/>
  <c r="R32" i="2"/>
  <c r="P11" i="10"/>
  <c r="Q8" i="10" s="1"/>
  <c r="Q11" i="10" s="1"/>
  <c r="Q32" i="2" l="1"/>
  <c r="F13" i="97"/>
  <c r="F17" i="97" s="1"/>
  <c r="F8" i="44" s="1"/>
  <c r="F10" i="44" s="1"/>
  <c r="F8" i="38"/>
  <c r="G11" i="10"/>
  <c r="I37" i="97"/>
  <c r="H38" i="97"/>
  <c r="H39" i="97" s="1"/>
  <c r="M24" i="2" s="1"/>
  <c r="M27" i="2" s="1"/>
  <c r="G39" i="97"/>
  <c r="K24" i="2" s="1"/>
  <c r="K27" i="2" s="1"/>
  <c r="G11" i="97"/>
  <c r="G13" i="97" s="1"/>
  <c r="G17" i="97" s="1"/>
  <c r="G8" i="44" s="1"/>
  <c r="G10" i="44" s="1"/>
  <c r="D2" i="7"/>
  <c r="C2" i="70"/>
  <c r="C2" i="58"/>
  <c r="K2" i="6"/>
  <c r="K2" i="110"/>
  <c r="K2" i="109"/>
  <c r="K2" i="5"/>
  <c r="K2" i="4"/>
  <c r="R8" i="2"/>
  <c r="Q8" i="2"/>
  <c r="P8" i="2"/>
  <c r="O8" i="2"/>
  <c r="N8" i="2"/>
  <c r="L8" i="2"/>
  <c r="M8" i="2" s="1"/>
  <c r="C16" i="88" l="1"/>
  <c r="F10" i="38"/>
  <c r="E15" i="38"/>
  <c r="J37" i="97"/>
  <c r="I38" i="97"/>
  <c r="I39" i="97" s="1"/>
  <c r="H11" i="97"/>
  <c r="N9" i="2"/>
  <c r="N10" i="2" s="1"/>
  <c r="R9" i="2"/>
  <c r="R10" i="2" s="1"/>
  <c r="Q9" i="2"/>
  <c r="Q10" i="2" s="1"/>
  <c r="O9" i="2"/>
  <c r="O10" i="2" s="1"/>
  <c r="L9" i="2"/>
  <c r="M9" i="2" s="1"/>
  <c r="P9" i="2"/>
  <c r="D28" i="89"/>
  <c r="Q13" i="117"/>
  <c r="Q16" i="117" s="1"/>
  <c r="Q18" i="117" s="1"/>
  <c r="P13" i="117"/>
  <c r="P16" i="117" s="1"/>
  <c r="P18" i="117" s="1"/>
  <c r="O13" i="117"/>
  <c r="O16" i="117" s="1"/>
  <c r="O18" i="117" s="1"/>
  <c r="N13" i="117"/>
  <c r="N16" i="117" s="1"/>
  <c r="N18" i="117" s="1"/>
  <c r="M13" i="117"/>
  <c r="M16" i="117" s="1"/>
  <c r="M18" i="117" s="1"/>
  <c r="L13" i="117"/>
  <c r="L16" i="117" s="1"/>
  <c r="L18" i="117" s="1"/>
  <c r="K13" i="117"/>
  <c r="K16" i="117" s="1"/>
  <c r="K18" i="117" s="1"/>
  <c r="J13" i="117"/>
  <c r="J16" i="117" s="1"/>
  <c r="J18" i="117" s="1"/>
  <c r="I13" i="117"/>
  <c r="I16" i="117" s="1"/>
  <c r="I18" i="117" s="1"/>
  <c r="H13" i="117"/>
  <c r="H16" i="117" s="1"/>
  <c r="H18" i="117" s="1"/>
  <c r="G13" i="117"/>
  <c r="G16" i="117" s="1"/>
  <c r="G18" i="117" s="1"/>
  <c r="F13" i="117"/>
  <c r="F16" i="117" s="1"/>
  <c r="F18" i="117" s="1"/>
  <c r="E13" i="117"/>
  <c r="E16" i="117" s="1"/>
  <c r="E18" i="117" s="1"/>
  <c r="D13" i="117"/>
  <c r="D16" i="117" s="1"/>
  <c r="D18" i="117" s="1"/>
  <c r="C13" i="117"/>
  <c r="C16" i="117" s="1"/>
  <c r="C18" i="117" s="1"/>
  <c r="B13" i="117"/>
  <c r="B16" i="117" s="1"/>
  <c r="B18" i="117" s="1"/>
  <c r="L10" i="2" l="1"/>
  <c r="M10" i="2" s="1"/>
  <c r="J38" i="97"/>
  <c r="J39" i="97" s="1"/>
  <c r="K37" i="97"/>
  <c r="I28" i="2"/>
  <c r="F13" i="38"/>
  <c r="E17" i="38"/>
  <c r="I11" i="97"/>
  <c r="H13" i="97"/>
  <c r="H17" i="97" s="1"/>
  <c r="F15" i="38"/>
  <c r="K28" i="2" s="1"/>
  <c r="F11" i="38"/>
  <c r="F12" i="38" s="1"/>
  <c r="O10" i="6"/>
  <c r="O22" i="6"/>
  <c r="P10" i="2"/>
  <c r="N10" i="6"/>
  <c r="N22" i="6"/>
  <c r="Q22" i="6"/>
  <c r="Q10" i="6"/>
  <c r="K10" i="6"/>
  <c r="L10" i="6" s="1"/>
  <c r="K22" i="6"/>
  <c r="L22" i="6" s="1"/>
  <c r="P22" i="6"/>
  <c r="P10" i="6"/>
  <c r="M22" i="6"/>
  <c r="M10" i="6"/>
  <c r="D59" i="89"/>
  <c r="D58" i="89"/>
  <c r="J13" i="38" l="1"/>
  <c r="I13" i="97"/>
  <c r="I17" i="97" s="1"/>
  <c r="J11" i="97"/>
  <c r="L37" i="97"/>
  <c r="K38" i="97"/>
  <c r="K39" i="97" s="1"/>
  <c r="F14" i="38"/>
  <c r="F17" i="38" s="1"/>
  <c r="D57" i="89"/>
  <c r="D56" i="89"/>
  <c r="D55" i="89"/>
  <c r="D54" i="89"/>
  <c r="A2" i="108"/>
  <c r="M37" i="97" l="1"/>
  <c r="M38" i="97" s="1"/>
  <c r="M39" i="97" s="1"/>
  <c r="L38" i="97"/>
  <c r="L39" i="97" s="1"/>
  <c r="J13" i="97"/>
  <c r="J17" i="97" s="1"/>
  <c r="K11" i="97"/>
  <c r="F12" i="102"/>
  <c r="C9" i="87"/>
  <c r="C18" i="87" s="1"/>
  <c r="B12" i="102"/>
  <c r="J15" i="38"/>
  <c r="J14" i="38"/>
  <c r="D72" i="89"/>
  <c r="D71" i="89"/>
  <c r="D70" i="89"/>
  <c r="D69" i="89"/>
  <c r="D68" i="89"/>
  <c r="D67" i="89"/>
  <c r="D66" i="89"/>
  <c r="D65" i="89"/>
  <c r="D64" i="89"/>
  <c r="D63" i="89"/>
  <c r="D62" i="89"/>
  <c r="D61" i="89"/>
  <c r="D53" i="89"/>
  <c r="D52" i="89"/>
  <c r="D51" i="89"/>
  <c r="D50" i="89"/>
  <c r="D49" i="89"/>
  <c r="D48" i="89"/>
  <c r="D47" i="89"/>
  <c r="D46" i="89"/>
  <c r="D45" i="89"/>
  <c r="D44" i="89"/>
  <c r="D43" i="89"/>
  <c r="D42" i="89"/>
  <c r="D41" i="89"/>
  <c r="D40" i="89"/>
  <c r="D39" i="89"/>
  <c r="D38" i="89"/>
  <c r="D37" i="89"/>
  <c r="D36" i="89"/>
  <c r="D35" i="89"/>
  <c r="D34" i="89"/>
  <c r="D33" i="89"/>
  <c r="D32" i="89"/>
  <c r="D31" i="89"/>
  <c r="D30" i="89"/>
  <c r="D29" i="89"/>
  <c r="D27" i="89"/>
  <c r="D26" i="89"/>
  <c r="D25" i="89"/>
  <c r="D24" i="89"/>
  <c r="D23" i="89"/>
  <c r="D22" i="89"/>
  <c r="D21" i="89"/>
  <c r="D20" i="89"/>
  <c r="D19" i="89"/>
  <c r="D18" i="89"/>
  <c r="D17" i="89"/>
  <c r="D16" i="89"/>
  <c r="D15" i="89"/>
  <c r="D14" i="89"/>
  <c r="D13" i="89"/>
  <c r="D12" i="89"/>
  <c r="D11" i="89"/>
  <c r="D10" i="89"/>
  <c r="D9" i="89"/>
  <c r="D8" i="89"/>
  <c r="D7" i="89"/>
  <c r="D5" i="89"/>
  <c r="D3" i="89"/>
  <c r="D4" i="89"/>
  <c r="G12" i="102" l="1"/>
  <c r="G21" i="102" s="1"/>
  <c r="M28" i="2"/>
  <c r="C27" i="88" s="1"/>
  <c r="C13" i="103"/>
  <c r="C14" i="103" s="1"/>
  <c r="B21" i="102"/>
  <c r="K12" i="102"/>
  <c r="K21" i="102" s="1"/>
  <c r="E12" i="102"/>
  <c r="E21" i="102" s="1"/>
  <c r="L12" i="102"/>
  <c r="L21" i="102" s="1"/>
  <c r="J17" i="38"/>
  <c r="K13" i="97"/>
  <c r="K17" i="97" s="1"/>
  <c r="L8" i="44" s="1"/>
  <c r="L10" i="44" s="1"/>
  <c r="L11" i="97"/>
  <c r="L13" i="38"/>
  <c r="F21" i="102"/>
  <c r="I12" i="102"/>
  <c r="I21" i="102" s="1"/>
  <c r="A36" i="103"/>
  <c r="A9" i="101"/>
  <c r="A10" i="101" s="1"/>
  <c r="A11" i="101" s="1"/>
  <c r="A12" i="101" s="1"/>
  <c r="A13" i="101" s="1"/>
  <c r="A14" i="101" s="1"/>
  <c r="A15" i="101" s="1"/>
  <c r="A16" i="101" s="1"/>
  <c r="A17" i="101" s="1"/>
  <c r="A18" i="101" s="1"/>
  <c r="A19" i="101" s="1"/>
  <c r="A20" i="101" s="1"/>
  <c r="A21" i="101" s="1"/>
  <c r="A22" i="101" s="1"/>
  <c r="A23" i="101" s="1"/>
  <c r="A24" i="101" s="1"/>
  <c r="A25" i="101" s="1"/>
  <c r="A26" i="101" s="1"/>
  <c r="A27" i="101" s="1"/>
  <c r="A28" i="101" s="1"/>
  <c r="A29" i="101" s="1"/>
  <c r="A30" i="101" s="1"/>
  <c r="A31" i="101" s="1"/>
  <c r="A32" i="101" s="1"/>
  <c r="A33" i="101" s="1"/>
  <c r="A34" i="101" s="1"/>
  <c r="A35" i="101" s="1"/>
  <c r="A36" i="101" s="1"/>
  <c r="A37" i="101" s="1"/>
  <c r="A38" i="101" s="1"/>
  <c r="A10" i="97"/>
  <c r="D9" i="87" l="1"/>
  <c r="D18" i="87" s="1"/>
  <c r="M13" i="38"/>
  <c r="L14" i="38"/>
  <c r="L17" i="38" s="1"/>
  <c r="C15" i="103"/>
  <c r="C17" i="103" s="1"/>
  <c r="C19" i="103" s="1"/>
  <c r="M29" i="2" s="1"/>
  <c r="E10" i="103"/>
  <c r="M11" i="97"/>
  <c r="L13" i="97"/>
  <c r="L17" i="97" s="1"/>
  <c r="M8" i="99"/>
  <c r="N24" i="2"/>
  <c r="D16" i="88" s="1"/>
  <c r="D10" i="86"/>
  <c r="D53" i="86"/>
  <c r="N13" i="49"/>
  <c r="M13" i="49"/>
  <c r="L13" i="49"/>
  <c r="K13" i="49"/>
  <c r="J13" i="49"/>
  <c r="I13" i="49"/>
  <c r="N10" i="49"/>
  <c r="N15" i="49" s="1"/>
  <c r="M10" i="49"/>
  <c r="M15" i="49" s="1"/>
  <c r="L10" i="49"/>
  <c r="K10" i="49"/>
  <c r="J10" i="49"/>
  <c r="J15" i="49" s="1"/>
  <c r="I10" i="49"/>
  <c r="I15" i="49" s="1"/>
  <c r="N27" i="2" l="1"/>
  <c r="M8" i="44"/>
  <c r="M10" i="44" s="1"/>
  <c r="O24" i="2"/>
  <c r="M13" i="97"/>
  <c r="M17" i="97" s="1"/>
  <c r="N8" i="99"/>
  <c r="N11" i="97"/>
  <c r="M14" i="38"/>
  <c r="M17" i="38" s="1"/>
  <c r="N13" i="38"/>
  <c r="E14" i="103"/>
  <c r="D26" i="87"/>
  <c r="D32" i="87" s="1"/>
  <c r="E27" i="103"/>
  <c r="K15" i="49"/>
  <c r="L15" i="49"/>
  <c r="N8" i="44" l="1"/>
  <c r="N10" i="44" s="1"/>
  <c r="O27" i="2"/>
  <c r="O13" i="38"/>
  <c r="N14" i="38"/>
  <c r="N17" i="38" s="1"/>
  <c r="E50" i="103"/>
  <c r="E30" i="103"/>
  <c r="E53" i="103" s="1"/>
  <c r="P24" i="2"/>
  <c r="N13" i="97"/>
  <c r="N17" i="97" s="1"/>
  <c r="O11" i="97"/>
  <c r="O8" i="99"/>
  <c r="E15" i="103"/>
  <c r="E17" i="103" s="1"/>
  <c r="E19" i="103" s="1"/>
  <c r="N29" i="2" s="1"/>
  <c r="F10" i="103"/>
  <c r="A10" i="81"/>
  <c r="A11" i="81" s="1"/>
  <c r="A12" i="81" s="1"/>
  <c r="A13" i="81" s="1"/>
  <c r="A14" i="81" s="1"/>
  <c r="A15" i="81" s="1"/>
  <c r="E31" i="103" l="1"/>
  <c r="E33" i="103"/>
  <c r="E55" i="103" s="1"/>
  <c r="E54" i="103"/>
  <c r="O14" i="38"/>
  <c r="O17" i="38" s="1"/>
  <c r="P13" i="38"/>
  <c r="P14" i="38" s="1"/>
  <c r="P17" i="38" s="1"/>
  <c r="Q24" i="2"/>
  <c r="O13" i="97"/>
  <c r="O17" i="97" s="1"/>
  <c r="P11" i="97"/>
  <c r="P8" i="99"/>
  <c r="F27" i="103"/>
  <c r="F14" i="103"/>
  <c r="G10" i="103" s="1"/>
  <c r="F15" i="103"/>
  <c r="F17" i="103" s="1"/>
  <c r="F19" i="103" s="1"/>
  <c r="O29" i="2" s="1"/>
  <c r="O8" i="44"/>
  <c r="O10" i="44" s="1"/>
  <c r="P27" i="2"/>
  <c r="A4" i="89"/>
  <c r="G27" i="103" l="1"/>
  <c r="G14" i="103"/>
  <c r="H10" i="103" s="1"/>
  <c r="R24" i="2"/>
  <c r="Q8" i="99"/>
  <c r="P13" i="97"/>
  <c r="P17" i="97" s="1"/>
  <c r="P8" i="44"/>
  <c r="P10" i="44" s="1"/>
  <c r="Q27" i="2"/>
  <c r="F30" i="103"/>
  <c r="F53" i="103" s="1"/>
  <c r="F50" i="103"/>
  <c r="F31" i="103"/>
  <c r="E59" i="103"/>
  <c r="E61" i="103" s="1"/>
  <c r="E56" i="103"/>
  <c r="E57" i="103" s="1"/>
  <c r="D13" i="49"/>
  <c r="E13" i="49"/>
  <c r="F13" i="49"/>
  <c r="G13" i="49"/>
  <c r="H13" i="49"/>
  <c r="D10" i="49"/>
  <c r="E10" i="49"/>
  <c r="F10" i="49"/>
  <c r="G10" i="49"/>
  <c r="H10" i="49"/>
  <c r="G15" i="103" l="1"/>
  <c r="G17" i="103" s="1"/>
  <c r="G19" i="103" s="1"/>
  <c r="P29" i="2" s="1"/>
  <c r="F33" i="103"/>
  <c r="F55" i="103" s="1"/>
  <c r="F54" i="103"/>
  <c r="Q8" i="44"/>
  <c r="Q10" i="44" s="1"/>
  <c r="R27" i="2"/>
  <c r="H27" i="103"/>
  <c r="H14" i="103"/>
  <c r="I10" i="103" s="1"/>
  <c r="H15" i="103"/>
  <c r="H17" i="103" s="1"/>
  <c r="H19" i="103" s="1"/>
  <c r="Q29" i="2" s="1"/>
  <c r="G30" i="103"/>
  <c r="G53" i="103" s="1"/>
  <c r="G50" i="103"/>
  <c r="D15" i="49"/>
  <c r="F15" i="49"/>
  <c r="H15" i="49"/>
  <c r="E15" i="49"/>
  <c r="G15" i="49"/>
  <c r="G31" i="103" l="1"/>
  <c r="I27" i="103"/>
  <c r="I14" i="103"/>
  <c r="I15" i="103" s="1"/>
  <c r="I17" i="103" s="1"/>
  <c r="I19" i="103" s="1"/>
  <c r="R29" i="2" s="1"/>
  <c r="H30" i="103"/>
  <c r="H53" i="103" s="1"/>
  <c r="H50" i="103"/>
  <c r="F56" i="103"/>
  <c r="F57" i="103" s="1"/>
  <c r="F59" i="103"/>
  <c r="F61" i="103" s="1"/>
  <c r="C13" i="49"/>
  <c r="C10" i="49"/>
  <c r="K10" i="8"/>
  <c r="J10" i="8"/>
  <c r="I10" i="8"/>
  <c r="A2" i="4"/>
  <c r="H31" i="103" l="1"/>
  <c r="I30" i="103"/>
  <c r="I53" i="103" s="1"/>
  <c r="I50" i="103"/>
  <c r="G54" i="103"/>
  <c r="G33" i="103"/>
  <c r="G55" i="103" s="1"/>
  <c r="C15" i="49"/>
  <c r="I31" i="103" l="1"/>
  <c r="I33" i="103"/>
  <c r="I55" i="103" s="1"/>
  <c r="I54" i="103"/>
  <c r="G56" i="103"/>
  <c r="G57" i="103" s="1"/>
  <c r="G59" i="103"/>
  <c r="G61" i="103" s="1"/>
  <c r="H33" i="103"/>
  <c r="H55" i="103" s="1"/>
  <c r="H54" i="103"/>
  <c r="F78" i="14"/>
  <c r="F79" i="14"/>
  <c r="H56" i="103" l="1"/>
  <c r="H57" i="103" s="1"/>
  <c r="H59" i="103"/>
  <c r="H61" i="103" s="1"/>
  <c r="I56" i="103"/>
  <c r="I57" i="103" s="1"/>
  <c r="I59" i="103"/>
  <c r="I61" i="103" s="1"/>
  <c r="F80" i="14"/>
  <c r="A9" i="42" l="1"/>
  <c r="A10" i="42" s="1"/>
  <c r="A11" i="42" s="1"/>
  <c r="A12" i="42" s="1"/>
  <c r="A9" i="32"/>
  <c r="A10" i="32" s="1"/>
  <c r="A11" i="32" s="1"/>
  <c r="A12" i="32" s="1"/>
  <c r="A13" i="32" s="1"/>
  <c r="A14" i="32" s="1"/>
  <c r="A15" i="32" s="1"/>
  <c r="A16" i="32" s="1"/>
  <c r="A17" i="32" s="1"/>
  <c r="A18" i="32" s="1"/>
  <c r="A19" i="32" s="1"/>
  <c r="A20" i="32" s="1"/>
  <c r="A21" i="32" s="1"/>
  <c r="A22" i="32" s="1"/>
  <c r="A23" i="32" s="1"/>
  <c r="A24" i="32" s="1"/>
  <c r="A25" i="32" s="1"/>
  <c r="A26" i="32" s="1"/>
  <c r="A27" i="32" s="1"/>
  <c r="A28" i="32" s="1"/>
  <c r="A30" i="32" s="1"/>
  <c r="E80" i="14" l="1"/>
  <c r="D80" i="14"/>
  <c r="C80" i="14"/>
  <c r="E71" i="14"/>
  <c r="D71" i="14"/>
  <c r="C71" i="14"/>
  <c r="E66" i="14"/>
  <c r="D66" i="14"/>
  <c r="C66" i="14"/>
  <c r="E59" i="14"/>
  <c r="D59" i="14"/>
  <c r="C59" i="14"/>
  <c r="E53" i="14"/>
  <c r="D53" i="14"/>
  <c r="C53" i="14"/>
  <c r="E40" i="14"/>
  <c r="D40" i="14"/>
  <c r="C40" i="14"/>
  <c r="E33" i="14"/>
  <c r="D33" i="14"/>
  <c r="C33" i="14"/>
  <c r="E25" i="14"/>
  <c r="D25" i="14"/>
  <c r="C25" i="14"/>
  <c r="E21" i="14"/>
  <c r="D21" i="14"/>
  <c r="C21" i="14"/>
  <c r="A2" i="13"/>
  <c r="A2" i="14" s="1"/>
  <c r="A2" i="16" s="1"/>
  <c r="A10" i="8"/>
  <c r="A11" i="8" s="1"/>
  <c r="A2" i="17" l="1"/>
  <c r="A2" i="19" s="1"/>
  <c r="A2" i="21" s="1"/>
  <c r="A2" i="27" s="1"/>
  <c r="A2" i="29" s="1"/>
  <c r="C26" i="14"/>
  <c r="C60" i="14"/>
  <c r="D26" i="14"/>
  <c r="D60" i="14"/>
  <c r="E26" i="14"/>
  <c r="E60" i="14"/>
  <c r="E73" i="14" l="1"/>
  <c r="E82" i="14" s="1"/>
  <c r="C73" i="14"/>
  <c r="D73" i="14"/>
  <c r="D82" i="14" s="1"/>
  <c r="C82" i="14" l="1"/>
  <c r="F82" i="14" s="1"/>
  <c r="A2" i="44" l="1"/>
  <c r="A2" i="45" s="1"/>
  <c r="A2" i="46" s="1"/>
  <c r="A2" i="47" s="1"/>
  <c r="A2" i="59" l="1"/>
  <c r="A2" i="104"/>
  <c r="K12" i="44"/>
  <c r="K14" i="44" s="1"/>
  <c r="L34" i="2"/>
  <c r="L18" i="2" s="1"/>
  <c r="L20" i="2" l="1"/>
  <c r="M18" i="2"/>
  <c r="M20" i="2" s="1"/>
  <c r="C8" i="88" s="1"/>
  <c r="C13" i="88" s="1"/>
  <c r="C9" i="58"/>
  <c r="C18" i="58" s="1"/>
  <c r="C26" i="58" s="1"/>
  <c r="L53" i="2" s="1"/>
  <c r="L42" i="2"/>
  <c r="L49" i="2" s="1"/>
  <c r="K8" i="104"/>
  <c r="K13" i="104" s="1"/>
  <c r="K15" i="104" s="1"/>
  <c r="K23" i="104" s="1"/>
  <c r="L51" i="2" l="1"/>
  <c r="L55" i="2"/>
  <c r="C25" i="88"/>
  <c r="C29" i="88" s="1"/>
  <c r="L13" i="2"/>
  <c r="M13" i="2" s="1"/>
  <c r="L11" i="2"/>
  <c r="M11" i="2" s="1"/>
  <c r="K9" i="5"/>
  <c r="K23" i="5" s="1"/>
  <c r="E18" i="58"/>
  <c r="F18" i="58"/>
  <c r="F26" i="58" s="1"/>
  <c r="G18" i="58"/>
  <c r="H18" i="58"/>
  <c r="H26" i="58" s="1"/>
  <c r="I18" i="58"/>
  <c r="E26" i="58"/>
  <c r="G26" i="58"/>
  <c r="I26" i="58"/>
  <c r="N11" i="2"/>
  <c r="O11" i="2"/>
  <c r="P11" i="2"/>
  <c r="Q11" i="2"/>
  <c r="R11" i="2"/>
  <c r="N13" i="2"/>
  <c r="O13" i="2"/>
  <c r="P13" i="2"/>
  <c r="Q13" i="2"/>
  <c r="R13" i="2"/>
  <c r="N18" i="2"/>
  <c r="O18" i="2"/>
  <c r="P18" i="2"/>
  <c r="Q18" i="2"/>
  <c r="R18" i="2"/>
  <c r="N20" i="2"/>
  <c r="O20" i="2"/>
  <c r="P20" i="2"/>
  <c r="Q20" i="2"/>
  <c r="R20" i="2"/>
  <c r="I30" i="2"/>
  <c r="K30" i="2"/>
  <c r="M30" i="2"/>
  <c r="N30" i="2"/>
  <c r="O30" i="2"/>
  <c r="P30" i="2"/>
  <c r="Q30" i="2"/>
  <c r="R30" i="2"/>
  <c r="N33" i="2"/>
  <c r="O33" i="2"/>
  <c r="P33" i="2"/>
  <c r="Q33" i="2"/>
  <c r="R33" i="2"/>
  <c r="I34" i="2"/>
  <c r="K34" i="2"/>
  <c r="M34" i="2"/>
  <c r="N34" i="2"/>
  <c r="O34" i="2"/>
  <c r="P34" i="2"/>
  <c r="Q34" i="2"/>
  <c r="R34" i="2"/>
  <c r="I42" i="2"/>
  <c r="K42" i="2"/>
  <c r="M42" i="2"/>
  <c r="N42" i="2"/>
  <c r="O42" i="2"/>
  <c r="P42" i="2"/>
  <c r="Q42" i="2"/>
  <c r="R42" i="2"/>
  <c r="I49" i="2"/>
  <c r="K49" i="2"/>
  <c r="M49" i="2"/>
  <c r="N49" i="2"/>
  <c r="O49" i="2"/>
  <c r="P49" i="2"/>
  <c r="Q49" i="2"/>
  <c r="R49" i="2"/>
  <c r="I51" i="2"/>
  <c r="K51" i="2"/>
  <c r="M51" i="2"/>
  <c r="N51" i="2"/>
  <c r="O51" i="2"/>
  <c r="P51" i="2"/>
  <c r="Q51" i="2"/>
  <c r="R51" i="2"/>
  <c r="I53" i="2"/>
  <c r="K53" i="2"/>
  <c r="M53" i="2"/>
  <c r="N53" i="2"/>
  <c r="O53" i="2"/>
  <c r="P53" i="2"/>
  <c r="Q53" i="2"/>
  <c r="R53" i="2"/>
  <c r="I55" i="2"/>
  <c r="K55" i="2"/>
  <c r="M55" i="2"/>
  <c r="N55" i="2"/>
  <c r="O55" i="2"/>
  <c r="P55" i="2"/>
  <c r="Q55" i="2"/>
  <c r="R55" i="2"/>
  <c r="F9" i="44"/>
  <c r="G9" i="44"/>
  <c r="L9" i="44"/>
  <c r="M9" i="44"/>
  <c r="N9" i="44"/>
  <c r="O9" i="44"/>
  <c r="P9" i="44"/>
  <c r="Q9" i="44"/>
  <c r="F12" i="44"/>
  <c r="G12" i="44"/>
  <c r="L12" i="44"/>
  <c r="M12" i="44"/>
  <c r="N12" i="44"/>
  <c r="O12" i="44"/>
  <c r="P12" i="44"/>
  <c r="Q12" i="44"/>
  <c r="F14" i="44"/>
  <c r="G14" i="44"/>
  <c r="L14" i="44"/>
  <c r="M14" i="44"/>
  <c r="N14" i="44"/>
  <c r="O14" i="44"/>
  <c r="P14" i="44"/>
  <c r="Q14" i="44"/>
  <c r="L8" i="104"/>
  <c r="M8" i="104"/>
  <c r="N8" i="104"/>
  <c r="O8" i="104"/>
  <c r="P8" i="104"/>
  <c r="L13" i="104"/>
  <c r="M13" i="104"/>
  <c r="N13" i="104"/>
  <c r="O13" i="104"/>
  <c r="P13" i="104"/>
  <c r="L15" i="104"/>
  <c r="M15" i="104"/>
  <c r="N15" i="104"/>
  <c r="O15" i="104"/>
  <c r="P15" i="104"/>
  <c r="L23" i="104"/>
  <c r="M23" i="104"/>
  <c r="N23" i="104"/>
  <c r="O23" i="104"/>
  <c r="P23" i="104"/>
  <c r="L9" i="5"/>
  <c r="M9" i="5"/>
  <c r="N9" i="5"/>
  <c r="O9" i="5"/>
  <c r="P9" i="5"/>
  <c r="Q9" i="5"/>
  <c r="L23" i="5"/>
  <c r="M23" i="5"/>
  <c r="N23" i="5"/>
  <c r="O23" i="5"/>
  <c r="P23" i="5"/>
  <c r="Q23" i="5"/>
  <c r="D9" i="58"/>
  <c r="D18" i="58"/>
  <c r="D26" i="58"/>
  <c r="B8" i="105"/>
  <c r="C8" i="105"/>
  <c r="D8" i="105"/>
  <c r="E8" i="105"/>
  <c r="F8" i="105"/>
  <c r="G8" i="105"/>
  <c r="H8" i="105"/>
  <c r="I8" i="105"/>
  <c r="J8" i="105"/>
  <c r="K8" i="105"/>
  <c r="L8" i="105"/>
  <c r="M8" i="105"/>
  <c r="N8" i="105"/>
  <c r="B9" i="105"/>
  <c r="C9" i="105"/>
  <c r="D9" i="105"/>
  <c r="E9" i="105"/>
  <c r="F9" i="105"/>
  <c r="G9" i="105"/>
  <c r="H9" i="105"/>
  <c r="I9" i="105"/>
  <c r="J9" i="105"/>
  <c r="K9" i="105"/>
  <c r="L9" i="105"/>
  <c r="M9" i="105"/>
  <c r="N9" i="105"/>
  <c r="B10" i="105"/>
  <c r="C10" i="105"/>
  <c r="D10" i="105"/>
  <c r="E10" i="105"/>
  <c r="F10" i="105"/>
  <c r="G10" i="105"/>
  <c r="H10" i="105"/>
  <c r="I10" i="105"/>
  <c r="J10" i="105"/>
  <c r="K10" i="105"/>
  <c r="L10" i="105"/>
  <c r="M10" i="105"/>
  <c r="N10" i="105"/>
  <c r="B11" i="105"/>
  <c r="C11" i="105"/>
  <c r="D11" i="105"/>
  <c r="E11" i="105"/>
  <c r="F11" i="105"/>
  <c r="G11" i="105"/>
  <c r="H11" i="105"/>
  <c r="I11" i="105"/>
  <c r="J11" i="105"/>
  <c r="K11" i="105"/>
  <c r="L11" i="105"/>
  <c r="M11" i="105"/>
  <c r="N11" i="105"/>
  <c r="B12" i="105"/>
  <c r="C12" i="105"/>
  <c r="D12" i="105"/>
  <c r="E12" i="105"/>
  <c r="F12" i="105"/>
  <c r="G12" i="105"/>
  <c r="H12" i="105"/>
  <c r="I12" i="105"/>
  <c r="J12" i="105"/>
  <c r="K12" i="105"/>
  <c r="L12" i="105"/>
  <c r="M12" i="105"/>
  <c r="N12" i="105"/>
  <c r="B27" i="105"/>
  <c r="C27" i="105"/>
  <c r="D27" i="105"/>
  <c r="E27" i="105"/>
  <c r="F27" i="105"/>
  <c r="G27" i="105"/>
  <c r="H27" i="105"/>
  <c r="I27" i="105"/>
  <c r="J27" i="105"/>
  <c r="K27" i="105"/>
  <c r="L27" i="105"/>
  <c r="M27" i="105"/>
  <c r="N27" i="105"/>
  <c r="P27" i="105"/>
  <c r="B28" i="105"/>
  <c r="C28" i="105"/>
  <c r="D28" i="105"/>
  <c r="E28" i="105"/>
  <c r="F28" i="105"/>
  <c r="G28" i="105"/>
  <c r="H28" i="105"/>
  <c r="I28" i="105"/>
  <c r="J28" i="105"/>
  <c r="K28" i="105"/>
  <c r="L28" i="105"/>
  <c r="M28" i="105"/>
  <c r="N28" i="105"/>
  <c r="P28" i="105"/>
  <c r="B29" i="105"/>
  <c r="C29" i="105"/>
  <c r="D29" i="105"/>
  <c r="E29" i="105"/>
  <c r="F29" i="105"/>
  <c r="G29" i="105"/>
  <c r="H29" i="105"/>
  <c r="I29" i="105"/>
  <c r="J29" i="105"/>
  <c r="K29" i="105"/>
  <c r="L29" i="105"/>
  <c r="M29" i="105"/>
  <c r="N29" i="105"/>
  <c r="P29" i="105"/>
  <c r="B30" i="105"/>
  <c r="C30" i="105"/>
  <c r="D30" i="105"/>
  <c r="E30" i="105"/>
  <c r="F30" i="105"/>
  <c r="G30" i="105"/>
  <c r="H30" i="105"/>
  <c r="I30" i="105"/>
  <c r="J30" i="105"/>
  <c r="K30" i="105"/>
  <c r="L30" i="105"/>
  <c r="M30" i="105"/>
  <c r="N30" i="105"/>
  <c r="P30" i="105"/>
  <c r="B31" i="105"/>
  <c r="C31" i="105"/>
  <c r="D31" i="105"/>
  <c r="E31" i="105"/>
  <c r="F31" i="105"/>
  <c r="G31" i="105"/>
  <c r="H31" i="105"/>
  <c r="I31" i="105"/>
  <c r="J31" i="105"/>
  <c r="K31" i="105"/>
  <c r="L31" i="105"/>
  <c r="M31" i="105"/>
  <c r="N31" i="105"/>
  <c r="P31" i="105"/>
  <c r="C9" i="70"/>
  <c r="D9" i="70"/>
  <c r="E9" i="70"/>
  <c r="F9" i="70"/>
  <c r="G9" i="70"/>
  <c r="C18" i="70"/>
  <c r="D18" i="70"/>
  <c r="E18" i="70"/>
  <c r="F18" i="70"/>
  <c r="G18" i="70"/>
  <c r="C24" i="70"/>
  <c r="D24" i="70"/>
  <c r="E24" i="70"/>
  <c r="F24" i="70"/>
  <c r="G24" i="70"/>
  <c r="C27" i="70"/>
  <c r="D27" i="70"/>
  <c r="E27" i="70"/>
  <c r="F27" i="70"/>
  <c r="G27" i="70"/>
  <c r="D8" i="88"/>
  <c r="D13" i="88"/>
  <c r="D25" i="88"/>
  <c r="D29" i="88"/>
  <c r="C31" i="88"/>
  <c r="D31" i="88"/>
  <c r="C34" i="88"/>
  <c r="D34" i="88"/>
  <c r="C36" i="88"/>
  <c r="D36" i="88"/>
  <c r="C38" i="88"/>
  <c r="D38" i="88"/>
  <c r="D8" i="86"/>
  <c r="E8" i="86"/>
  <c r="D13" i="86"/>
  <c r="E13" i="86"/>
  <c r="D27" i="86"/>
  <c r="E27" i="86"/>
  <c r="D36" i="86"/>
  <c r="E36" i="86"/>
  <c r="D38" i="86"/>
  <c r="E38" i="86"/>
  <c r="D60" i="86"/>
  <c r="E60" i="86"/>
  <c r="D61" i="86"/>
  <c r="E61" i="86"/>
  <c r="D63" i="86"/>
  <c r="E63" i="86"/>
  <c r="E65" i="86"/>
  <c r="D67" i="86"/>
  <c r="E67" i="8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Mudit</author>
  </authors>
  <commentList>
    <comment ref="J58" authorId="0" shapeId="0" xr:uid="{00000000-0006-0000-0000-000001000000}">
      <text>
        <r>
          <rPr>
            <b/>
            <sz val="9"/>
            <color indexed="81"/>
            <rFont val="Tahoma"/>
            <family val="2"/>
          </rPr>
          <t>Mudit:</t>
        </r>
        <r>
          <rPr>
            <sz val="9"/>
            <color indexed="81"/>
            <rFont val="Tahoma"/>
            <family val="2"/>
          </rPr>
          <t xml:space="preserve">
Return on capital employed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Narasinga Kiran</author>
  </authors>
  <commentList>
    <comment ref="B13" authorId="0" shapeId="0" xr:uid="{7A3A6BBC-AFA5-4DAE-95DB-35053ED8F5E9}">
      <text>
        <r>
          <rPr>
            <b/>
            <sz val="9"/>
            <color indexed="81"/>
            <rFont val="Tahoma"/>
            <family val="2"/>
          </rPr>
          <t>As per UPERC Order dated 29 Jun 2016 (Page no 13)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Narasinga Kiran</author>
  </authors>
  <commentList>
    <comment ref="C10" authorId="0" shapeId="0" xr:uid="{1ED3FD2D-F7D0-4285-B1DA-CF46D8BCCC48}">
      <text>
        <r>
          <rPr>
            <sz val="9"/>
            <color indexed="81"/>
            <rFont val="Tahoma"/>
            <family val="2"/>
          </rPr>
          <t>As per tariff order dated 29.01.2018</t>
        </r>
      </text>
    </comment>
    <comment ref="E16" authorId="0" shapeId="0" xr:uid="{163DD99F-9934-4FA8-A2CD-6F60ABAAF6F3}">
      <text>
        <r>
          <rPr>
            <sz val="9"/>
            <color indexed="81"/>
            <rFont val="Tahoma"/>
            <family val="2"/>
          </rPr>
          <t>As per Generation MYT Petition filed on 01 May 2020</t>
        </r>
      </text>
    </comment>
    <comment ref="I16" authorId="0" shapeId="0" xr:uid="{FCDA11EA-8FF6-421B-B7D5-BFF02669C3F8}">
      <text>
        <r>
          <rPr>
            <b/>
            <sz val="9"/>
            <color indexed="81"/>
            <rFont val="Tahoma"/>
            <charset val="1"/>
          </rPr>
          <t>Since project loan is getting fully repaid in FY 24, and hence Wtd avg RoI of FY 25 is considered same as FY 24 as per Regulations</t>
        </r>
      </text>
    </comment>
  </commentList>
</comments>
</file>

<file path=xl/sharedStrings.xml><?xml version="1.0" encoding="utf-8"?>
<sst xmlns="http://schemas.openxmlformats.org/spreadsheetml/2006/main" count="4311" uniqueCount="1546">
  <si>
    <t>Name of Company:</t>
  </si>
  <si>
    <t>Name of the Project:</t>
  </si>
  <si>
    <t>Name of the Transmission Element:</t>
  </si>
  <si>
    <t xml:space="preserve">INDEX OF FORMATS </t>
  </si>
  <si>
    <t>PARTICULARS</t>
  </si>
  <si>
    <t>Form</t>
  </si>
  <si>
    <t>Annual Revenue Requirement Summary</t>
  </si>
  <si>
    <t>Projection of Sales, Connected Load and Demand</t>
  </si>
  <si>
    <t>Details of Transmission Lines and Substations</t>
  </si>
  <si>
    <t>Statement of Assets not in Use</t>
  </si>
  <si>
    <t>Normative Parameters Considered for Tariff Computations</t>
  </si>
  <si>
    <t>Abstract of admitted Capital Cost for the existing Project</t>
  </si>
  <si>
    <t>Details of Foreign Loans</t>
  </si>
  <si>
    <t>Details of Foreign Equity</t>
  </si>
  <si>
    <t>Capital Cost Estimates and Schedule of Commissioning for New projects</t>
  </si>
  <si>
    <t>Break-up of Project Cost for Transmission System</t>
  </si>
  <si>
    <t>Break-up of Construction/ Supply/ Service packages</t>
  </si>
  <si>
    <t>Draw Down Schedule for Calculation of IDC &amp; Financing Charges</t>
  </si>
  <si>
    <t>Financial Package Upto CoD</t>
  </si>
  <si>
    <t>Details of Project Specific Loans</t>
  </si>
  <si>
    <t>Details of Allocation of corporate loans to various transmission projects</t>
  </si>
  <si>
    <t>Statement of Additional Capitalisation after COD</t>
  </si>
  <si>
    <t>Financing of Additional Capitalisation</t>
  </si>
  <si>
    <t>Statement of Capital Cost</t>
  </si>
  <si>
    <t>Statement of Capital Works in Progress</t>
  </si>
  <si>
    <t>R&amp;M Expenses</t>
  </si>
  <si>
    <t>Employee Expenses</t>
  </si>
  <si>
    <t>Employee Strength</t>
  </si>
  <si>
    <t>Administration &amp; General Expenses</t>
  </si>
  <si>
    <t>Fixed Assets and Depreciation</t>
  </si>
  <si>
    <t>Consumer contributions and grants towards cost of capital assets</t>
  </si>
  <si>
    <t xml:space="preserve">Interest and Finance Charges </t>
  </si>
  <si>
    <t>Statement of Equity</t>
  </si>
  <si>
    <t>Working Capital Requirements</t>
  </si>
  <si>
    <t>Details of Non-tariff Income</t>
  </si>
  <si>
    <t>Details of Income from Other Business</t>
  </si>
  <si>
    <t>Details of Expenses Capitalised</t>
  </si>
  <si>
    <t>Income Tax Provisions</t>
  </si>
  <si>
    <t>Instructions for the Applicant</t>
  </si>
  <si>
    <t>1)</t>
  </si>
  <si>
    <t>Electronic copy in the form of CD/ Floppy Disc shall also be furnished</t>
  </si>
  <si>
    <t>2)</t>
  </si>
  <si>
    <t>These formats are indicative in nature and the utility may align the line items to its chart of accounts</t>
  </si>
  <si>
    <t>Regulation Ref.</t>
  </si>
  <si>
    <t>S.No</t>
  </si>
  <si>
    <t>Format</t>
  </si>
  <si>
    <t>No.</t>
  </si>
  <si>
    <t>Name of Transmission Licensee</t>
  </si>
  <si>
    <t xml:space="preserve">Annual Revenue Requirement </t>
  </si>
  <si>
    <t>Particulars</t>
  </si>
  <si>
    <t>I.</t>
  </si>
  <si>
    <t>Energy Available (MU)</t>
  </si>
  <si>
    <t>II.</t>
  </si>
  <si>
    <t>III.</t>
  </si>
  <si>
    <t>Loss %</t>
  </si>
  <si>
    <t>IV.</t>
  </si>
  <si>
    <t>V</t>
  </si>
  <si>
    <t>Total Transmission System Capacity (in MW)</t>
  </si>
  <si>
    <t>VI.</t>
  </si>
  <si>
    <t>Transmission Cost per MW</t>
  </si>
  <si>
    <t>VII.</t>
  </si>
  <si>
    <t>Max Demand handled by the transmission system  (in MW)</t>
  </si>
  <si>
    <t>Receipts</t>
  </si>
  <si>
    <t>a</t>
  </si>
  <si>
    <t>b</t>
  </si>
  <si>
    <t>Revenue from  SLDC Fee and Charges ( When STU is operating the SLDC)</t>
  </si>
  <si>
    <t>c</t>
  </si>
  <si>
    <t xml:space="preserve">Subsidy from Govt. (If any) </t>
  </si>
  <si>
    <t>Total</t>
  </si>
  <si>
    <t>Expenditure</t>
  </si>
  <si>
    <t>R&amp;M Expense</t>
  </si>
  <si>
    <t>d</t>
  </si>
  <si>
    <t>Depreciation</t>
  </si>
  <si>
    <t>e</t>
  </si>
  <si>
    <t>SLDC Expenses  (When STU is operating the SLDC)</t>
  </si>
  <si>
    <t>f</t>
  </si>
  <si>
    <t>g</t>
  </si>
  <si>
    <t>Contribution towards Contingency Fund</t>
  </si>
  <si>
    <t>Extraordinary Items</t>
  </si>
  <si>
    <t>Operations  &amp; Maintenance Cost</t>
  </si>
  <si>
    <t>Alloted Transmission Capacity  of  Long Term Transmission Customers ( CL)</t>
  </si>
  <si>
    <t xml:space="preserve">Charges to be paid by Long Term Transmission Customers/month </t>
  </si>
  <si>
    <t>Actual Cash Expenditure</t>
  </si>
  <si>
    <t>Reconciliation of Capital Cost with Gross Block</t>
  </si>
  <si>
    <t>Reconciliation of Capital WIP with Financial Accounts</t>
  </si>
  <si>
    <t>Reconcilation of Capital Liabilties with Finacial Accounts</t>
  </si>
  <si>
    <t>Retirement Pattern</t>
  </si>
  <si>
    <t>Calculation of Weighted Average Rate of Interest on Actual Loans</t>
  </si>
  <si>
    <t>Calculation of Interest on Normative Loan</t>
  </si>
  <si>
    <t>Calculation of Depreciation Rate</t>
  </si>
  <si>
    <t>Statement of Depreciation</t>
  </si>
  <si>
    <t>Return on Equity</t>
  </si>
  <si>
    <t xml:space="preserve">Domestic loans,bonds and financial leasing </t>
  </si>
  <si>
    <t>Net Prior Period Expenses/Income</t>
  </si>
  <si>
    <t>Investments</t>
  </si>
  <si>
    <t>Current Assets and Liabilities</t>
  </si>
  <si>
    <t>Other Debits</t>
  </si>
  <si>
    <t>New</t>
  </si>
  <si>
    <t>UPERC</t>
  </si>
  <si>
    <t>DERC</t>
  </si>
  <si>
    <t>CERC/DERC</t>
  </si>
  <si>
    <t>CERC</t>
  </si>
  <si>
    <t>JERC</t>
  </si>
  <si>
    <t>F1</t>
  </si>
  <si>
    <t>S4</t>
  </si>
  <si>
    <t>F2</t>
  </si>
  <si>
    <t>F1a</t>
  </si>
  <si>
    <t>F3</t>
  </si>
  <si>
    <t>F5</t>
  </si>
  <si>
    <t>F4</t>
  </si>
  <si>
    <t>F16</t>
  </si>
  <si>
    <t>F2a</t>
  </si>
  <si>
    <t>F14</t>
  </si>
  <si>
    <t>F13</t>
  </si>
  <si>
    <t>F21a</t>
  </si>
  <si>
    <t>F5A</t>
  </si>
  <si>
    <t>F7</t>
  </si>
  <si>
    <t>F5B</t>
  </si>
  <si>
    <t>F5C</t>
  </si>
  <si>
    <t>F8</t>
  </si>
  <si>
    <t>F9</t>
  </si>
  <si>
    <t>F9A</t>
  </si>
  <si>
    <t>F9B</t>
  </si>
  <si>
    <t>F15</t>
  </si>
  <si>
    <t>F17</t>
  </si>
  <si>
    <t>F14A</t>
  </si>
  <si>
    <t>F4A</t>
  </si>
  <si>
    <t>F6</t>
  </si>
  <si>
    <t>F10</t>
  </si>
  <si>
    <t>F11</t>
  </si>
  <si>
    <t>F8B</t>
  </si>
  <si>
    <t>F12</t>
  </si>
  <si>
    <t>F8a</t>
  </si>
  <si>
    <t>F5a</t>
  </si>
  <si>
    <t>F19</t>
  </si>
  <si>
    <t>F19a</t>
  </si>
  <si>
    <t>F5b</t>
  </si>
  <si>
    <t>F18</t>
  </si>
  <si>
    <t>F20</t>
  </si>
  <si>
    <t>F21</t>
  </si>
  <si>
    <t>F22</t>
  </si>
  <si>
    <t>F13A</t>
  </si>
  <si>
    <t>F23</t>
  </si>
  <si>
    <t>F24</t>
  </si>
  <si>
    <t>F25</t>
  </si>
  <si>
    <t>F26</t>
  </si>
  <si>
    <t>F27</t>
  </si>
  <si>
    <t>F28</t>
  </si>
  <si>
    <t>F29</t>
  </si>
  <si>
    <t>S5</t>
  </si>
  <si>
    <t>S7</t>
  </si>
  <si>
    <t>S6</t>
  </si>
  <si>
    <t>(16.5.2)</t>
  </si>
  <si>
    <t>(4.8),( 5.1),(6)</t>
  </si>
  <si>
    <t>21(b), (16.5.1)</t>
  </si>
  <si>
    <t>(17.1.3)</t>
  </si>
  <si>
    <t>17.1.1</t>
  </si>
  <si>
    <t>(26), (22)</t>
  </si>
  <si>
    <t>(17.1), 34</t>
  </si>
  <si>
    <t>17, 18, 22</t>
  </si>
  <si>
    <t>26, 19</t>
  </si>
  <si>
    <t>Control Period</t>
  </si>
  <si>
    <t>A</t>
  </si>
  <si>
    <t>Distribution Licensees</t>
  </si>
  <si>
    <t>Madhayanchal Vidyut Vitran Nigam Limited, Lucknow</t>
  </si>
  <si>
    <t>Paschimanchal Vidyut Vitran Nigam Limited, Meerut</t>
  </si>
  <si>
    <t>Purvanchal Vidyut Vitran Nigam Limited, Varansi</t>
  </si>
  <si>
    <t>Dakshinanchal Vidyut Vitran Nigam Limited, Agra</t>
  </si>
  <si>
    <t xml:space="preserve">Noida Power Company Limited </t>
  </si>
  <si>
    <t>KESCO</t>
  </si>
  <si>
    <t xml:space="preserve">Others </t>
  </si>
  <si>
    <t xml:space="preserve">i. </t>
  </si>
  <si>
    <t xml:space="preserve">ii. </t>
  </si>
  <si>
    <t>B</t>
  </si>
  <si>
    <t xml:space="preserve">Bulk Consumers/Long Term Open Access Customers  (If any) </t>
  </si>
  <si>
    <t xml:space="preserve">Bulk Consumers/Long Term Open Access Consumers  (If any) </t>
  </si>
  <si>
    <t>Form No: F1</t>
  </si>
  <si>
    <t>Others</t>
  </si>
  <si>
    <t xml:space="preserve">TOTAL </t>
  </si>
  <si>
    <t>MVVNL(Lucknow)</t>
  </si>
  <si>
    <t>PVVNL (Meerut)</t>
  </si>
  <si>
    <t>PVVNL (Varanasi)</t>
  </si>
  <si>
    <t>DVVNL (Agra)</t>
  </si>
  <si>
    <t>NPCL</t>
  </si>
  <si>
    <t>No</t>
  </si>
  <si>
    <t>Name of line</t>
  </si>
  <si>
    <t>Type of line AC/ HVDC</t>
  </si>
  <si>
    <t xml:space="preserve"> S/C or D/C </t>
  </si>
  <si>
    <t>No. of Sub-conductors</t>
  </si>
  <si>
    <t>Voltage level  kV</t>
  </si>
  <si>
    <t>Line length Ckt.-Km.</t>
  </si>
  <si>
    <t xml:space="preserve">Date of Commercial operation </t>
  </si>
  <si>
    <t>-</t>
  </si>
  <si>
    <t>Substations</t>
  </si>
  <si>
    <t>Name of Sub-station</t>
  </si>
  <si>
    <t>Type of Substation Conventional/ GIS</t>
  </si>
  <si>
    <t>Voltage level kV</t>
  </si>
  <si>
    <t>No. of transformers / Reactors/ SVC etc (with capacity)</t>
  </si>
  <si>
    <t>No. of Bays</t>
  </si>
  <si>
    <t>Covered in this petition (Yes/No)</t>
  </si>
  <si>
    <t>Base Rate of Return on Equity</t>
  </si>
  <si>
    <t>%</t>
  </si>
  <si>
    <t>Tax Rate</t>
  </si>
  <si>
    <t>Target Availability</t>
  </si>
  <si>
    <t>Maintenance Spares for Working Capital</t>
  </si>
  <si>
    <t>% of O&amp;M</t>
  </si>
  <si>
    <t>Receivebles for Working Capital</t>
  </si>
  <si>
    <t>in Months</t>
  </si>
  <si>
    <t>Normative O&amp;M per ckt.km</t>
  </si>
  <si>
    <t>Normative O&amp;M per bay</t>
  </si>
  <si>
    <t>Rs Crores</t>
  </si>
  <si>
    <t xml:space="preserve">Statement of Assets Not in Use </t>
  </si>
  <si>
    <t>Financial Year*</t>
  </si>
  <si>
    <t>Sl. No.</t>
  </si>
  <si>
    <t>Date of Acquisition/Installation</t>
  </si>
  <si>
    <t>Historical Cost/Cost of Acquisition</t>
  </si>
  <si>
    <t xml:space="preserve">Date of withdrawal operations </t>
  </si>
  <si>
    <t>Accumulated Depreciation on date of withdrawal</t>
  </si>
  <si>
    <t>Written down value on date of withdrawal</t>
  </si>
  <si>
    <t>Balance at the start of the year</t>
  </si>
  <si>
    <t>Additions during the Year</t>
  </si>
  <si>
    <t>Balance at the end of the Year</t>
  </si>
  <si>
    <t>Grant Towards Cost Of Capital Assets</t>
  </si>
  <si>
    <t xml:space="preserve"> Total</t>
  </si>
  <si>
    <t xml:space="preserve">Beneficiaries Contribution Towards Cost Of Capital Assets </t>
  </si>
  <si>
    <t>Subsidies Towards Cost Of Capital Asset</t>
  </si>
  <si>
    <t>Any Other Subsidy / Grant ( Pls specify the source)</t>
  </si>
  <si>
    <t>Board of Director/ Agency approving the Capital cost estimates:</t>
  </si>
  <si>
    <t>Date of approval of the Capital cost estimates:</t>
  </si>
  <si>
    <t xml:space="preserve">Present Day Cost  </t>
  </si>
  <si>
    <t xml:space="preserve">Completed Cost </t>
  </si>
  <si>
    <t>Price level of approved estimates</t>
  </si>
  <si>
    <t>As of End of ________
Qtr. Of the year _________</t>
  </si>
  <si>
    <t>As on Scheduled COD
 of the Station</t>
  </si>
  <si>
    <t>Foreign Exchange rate considered for the Capital cost estimates</t>
  </si>
  <si>
    <t>Capital Cost excluding IDC, FC, FERC &amp; Hedging Cost</t>
  </si>
  <si>
    <t>Foreign Component, if any (In Million US $ or the relevant Currency)</t>
  </si>
  <si>
    <t>IDC, FC, FERC &amp; Hedging Cost</t>
  </si>
  <si>
    <t>Rate of taxes &amp; duties considered</t>
  </si>
  <si>
    <t>Capital cost Including IDC, FC, FERC &amp; Hedging Cost</t>
  </si>
  <si>
    <t>Schedule of Commissioning</t>
  </si>
  <si>
    <t xml:space="preserve">COD of Unit-I/ Block-I </t>
  </si>
  <si>
    <t>COD of Unit-II/ Block-II</t>
  </si>
  <si>
    <t>-------------------------</t>
  </si>
  <si>
    <t>---------------------------</t>
  </si>
  <si>
    <t>COD of last Unit/ Block</t>
  </si>
  <si>
    <t xml:space="preserve">Note:   </t>
  </si>
  <si>
    <t>1. Copy of approval letter should be enclosed.</t>
  </si>
  <si>
    <t>As per original estimates</t>
  </si>
  <si>
    <t xml:space="preserve">Liabilities/ provisions </t>
  </si>
  <si>
    <t>Variation
(B-C-D)</t>
  </si>
  <si>
    <t>Reasons for Variation</t>
  </si>
  <si>
    <t>C</t>
  </si>
  <si>
    <t>D</t>
  </si>
  <si>
    <t>E</t>
  </si>
  <si>
    <t>F</t>
  </si>
  <si>
    <t>Transmission Line</t>
  </si>
  <si>
    <t>Preliminary works</t>
  </si>
  <si>
    <t>Design &amp; Engineering</t>
  </si>
  <si>
    <t>Priliminary investigation,Right of way, forest clearance, PTCC , general civil works etc.</t>
  </si>
  <si>
    <t>Total Preliminary works</t>
  </si>
  <si>
    <t>Transmission Lines material</t>
  </si>
  <si>
    <t>Towers Steel</t>
  </si>
  <si>
    <t>Conductor</t>
  </si>
  <si>
    <t>Earth Wire</t>
  </si>
  <si>
    <t>Insulators</t>
  </si>
  <si>
    <t>Hardware Fittings</t>
  </si>
  <si>
    <t>Conductor &amp; Earthwire accessories</t>
  </si>
  <si>
    <t>Spares</t>
  </si>
  <si>
    <t>Erection, Stringing &amp; Civil works including foundation</t>
  </si>
  <si>
    <t>Total Transmission Line Materials</t>
  </si>
  <si>
    <t>Taxes and Duties</t>
  </si>
  <si>
    <t>Custom Duty</t>
  </si>
  <si>
    <t>Other Taxes &amp; Duties</t>
  </si>
  <si>
    <t>Total Taxes &amp; Duties</t>
  </si>
  <si>
    <t>Total -Transmission lines</t>
  </si>
  <si>
    <t>B.</t>
  </si>
  <si>
    <t>Preliminary works &amp; land</t>
  </si>
  <si>
    <t>Land</t>
  </si>
  <si>
    <t>Site preparation</t>
  </si>
  <si>
    <t>Total Preliminary works &amp; land</t>
  </si>
  <si>
    <t>Civil Works</t>
  </si>
  <si>
    <t>Control Room  &amp; Office Building including HVAC</t>
  </si>
  <si>
    <t>Township &amp; Colony</t>
  </si>
  <si>
    <t>Roads and Drainage</t>
  </si>
  <si>
    <t>Foundation for structures</t>
  </si>
  <si>
    <t>Misc. civil works</t>
  </si>
  <si>
    <t>Total Civil Works</t>
  </si>
  <si>
    <t>Substation Equipments</t>
  </si>
  <si>
    <t>Switchgear (CT,PT, Circuit Breaker, Isolator etc)</t>
  </si>
  <si>
    <t>Transformers</t>
  </si>
  <si>
    <t>Compensating Equipment( Reactor, SVCs etc)</t>
  </si>
  <si>
    <t>Control , Relay &amp; Protection Panel</t>
  </si>
  <si>
    <t>PLCC</t>
  </si>
  <si>
    <t>HVDC package</t>
  </si>
  <si>
    <t>Bus Bars/ conductors/Insulators</t>
  </si>
  <si>
    <t xml:space="preserve">Outdoor lighting </t>
  </si>
  <si>
    <t>Emergency D.G. Set</t>
  </si>
  <si>
    <t>Grounding System</t>
  </si>
  <si>
    <t>Structure for switchyard</t>
  </si>
  <si>
    <t>Total Substation Equipments</t>
  </si>
  <si>
    <t>Total (Sub-station)</t>
  </si>
  <si>
    <t>Construction and pre-commissioning expenses</t>
  </si>
  <si>
    <t>Site supervision &amp; site admn.etc.</t>
  </si>
  <si>
    <t>Tools and Plants</t>
  </si>
  <si>
    <t>construction Insurance</t>
  </si>
  <si>
    <t>Total Construction and pre commissioning expenses</t>
  </si>
  <si>
    <t>Overheads</t>
  </si>
  <si>
    <t>Establishment</t>
  </si>
  <si>
    <t>Audit &amp; Accounts</t>
  </si>
  <si>
    <t>Contingency</t>
  </si>
  <si>
    <t>Total Overheads</t>
  </si>
  <si>
    <t>IDC, FC, FERV &amp; Hedging Cost</t>
  </si>
  <si>
    <t>Interest During Construction (IDC)</t>
  </si>
  <si>
    <t>Financing Charges (FC)</t>
  </si>
  <si>
    <t>Foreign Exchange Rate Variation (FERV)</t>
  </si>
  <si>
    <t>Hedging Cost</t>
  </si>
  <si>
    <t>Total of IDC, FC, FERV &amp; Hedging Cost</t>
  </si>
  <si>
    <t>Capital Cost incl IDC, FC, FERV &amp; Hedging Cost</t>
  </si>
  <si>
    <t>Note:</t>
  </si>
  <si>
    <t>1. In case of time &amp; Cost over run, a detailed note giving reasons of such time and cost over run should be submitted clearly bring out the agency responsible and whether such time &amp; cost over run was beyond the control of the transmission licensee.</t>
  </si>
  <si>
    <t>Year</t>
  </si>
  <si>
    <t>Work/ Equipment proposed to be added after COD up to Cut off Date/ Beyond Cut off Date</t>
  </si>
  <si>
    <t>Amount capitalised and Proposed to be capitalised</t>
  </si>
  <si>
    <t>Justification</t>
  </si>
  <si>
    <t>Regulations under which covered</t>
  </si>
  <si>
    <t xml:space="preserve"> Note:</t>
  </si>
  <si>
    <t xml:space="preserve">   </t>
  </si>
  <si>
    <t>Opening Gross Block Amount as per books</t>
  </si>
  <si>
    <t>Amount of IDC, FC, FERV &amp; Hedging cost included in A(a) above</t>
  </si>
  <si>
    <t>Amount of IDC, FC, FERV &amp; Hedging cost included in B(a) above</t>
  </si>
  <si>
    <t>Amount of IDC, FC, FERV &amp; Hedging cost included in C(a) above</t>
  </si>
  <si>
    <t>Opening CWIP Amount as per books</t>
  </si>
  <si>
    <t>Addition/Adjustment in CWIP Amount during the period</t>
  </si>
  <si>
    <t>Capitalization/Transfer to Fixed asset of CWIP Amount during the period</t>
  </si>
  <si>
    <t>Closing CWIP Amount as per books</t>
  </si>
  <si>
    <t>Equity</t>
  </si>
  <si>
    <t>Package 1</t>
  </si>
  <si>
    <t>Package 2</t>
  </si>
  <si>
    <t>Package 3</t>
  </si>
  <si>
    <t>Package 4</t>
  </si>
  <si>
    <t>Package 5</t>
  </si>
  <si>
    <t>Package 6</t>
  </si>
  <si>
    <t>Amount of Loan sanctioned</t>
  </si>
  <si>
    <t>Fixed Interest Rate, if applicable</t>
  </si>
  <si>
    <t>Moratorium effective from</t>
  </si>
  <si>
    <t>Repayment effective from</t>
  </si>
  <si>
    <t xml:space="preserve">Amount capitalised in Work/ Equipment </t>
  </si>
  <si>
    <t>Financing Details</t>
  </si>
  <si>
    <t>Loan-1</t>
  </si>
  <si>
    <t>Loan-2</t>
  </si>
  <si>
    <t>Loan-3 and so on</t>
  </si>
  <si>
    <t>Internal Resources</t>
  </si>
  <si>
    <t>Sl.No.</t>
  </si>
  <si>
    <t xml:space="preserve">Employee Expenses </t>
  </si>
  <si>
    <t>Salaries</t>
  </si>
  <si>
    <t>Additional Pay</t>
  </si>
  <si>
    <t>Dearness Allowance (DA)</t>
  </si>
  <si>
    <t>Other Allowances &amp; Relief</t>
  </si>
  <si>
    <t>Addl. Pay &amp;  C.Off Encashment</t>
  </si>
  <si>
    <t>Interim Relief / Wage Revision</t>
  </si>
  <si>
    <t>Honorarium/Overtime</t>
  </si>
  <si>
    <t>Bonus/ Exgratia To Employees</t>
  </si>
  <si>
    <t>Medical Expenses Reimbursement</t>
  </si>
  <si>
    <t>Travelling Allowance(Conveyance Allowance)</t>
  </si>
  <si>
    <t>Leave Travel Assistance</t>
  </si>
  <si>
    <t>Earned Leave Encashment</t>
  </si>
  <si>
    <t>Payment Under Workman's Compensation And Gratuity</t>
  </si>
  <si>
    <t>Subsidised Electricity To Employees</t>
  </si>
  <si>
    <t>Any Other Item</t>
  </si>
  <si>
    <t>Staff Welfare Expenses</t>
  </si>
  <si>
    <t>Apprentice And Other Training Expenses</t>
  </si>
  <si>
    <t>Contribution To Terminal Benefits</t>
  </si>
  <si>
    <t>Provident Fund Contribution</t>
  </si>
  <si>
    <t>Provision for PF Fund</t>
  </si>
  <si>
    <t>Any Other Items</t>
  </si>
  <si>
    <t>Total Employee Costs</t>
  </si>
  <si>
    <t>Less: Employee expenses capitalised</t>
  </si>
  <si>
    <t>Net Employee expenses (D)-(E)</t>
  </si>
  <si>
    <t>Equity (Opening Balance)</t>
  </si>
  <si>
    <t>Net additions during the year</t>
  </si>
  <si>
    <t>Equity (Closing Balance)</t>
  </si>
  <si>
    <t xml:space="preserve">Average Equity </t>
  </si>
  <si>
    <t>Rate of Return on Equity</t>
  </si>
  <si>
    <t>S.No.</t>
  </si>
  <si>
    <t>*</t>
  </si>
  <si>
    <t>O&amp;M expenses for 1 month</t>
  </si>
  <si>
    <t>Total Working Capital</t>
  </si>
  <si>
    <t xml:space="preserve">Interest on Working Capital </t>
  </si>
  <si>
    <t>Form No: F10</t>
  </si>
  <si>
    <t>Interest &amp; Finance charges Capitalised</t>
  </si>
  <si>
    <t>b. R&amp;M Expenses</t>
  </si>
  <si>
    <t>c. A&amp;G Expenses</t>
  </si>
  <si>
    <t>d. Depreciation</t>
  </si>
  <si>
    <t>e. Others, if any</t>
  </si>
  <si>
    <t>Total of 2</t>
  </si>
  <si>
    <t>Grand Total</t>
  </si>
  <si>
    <t>Extraordinary Credits</t>
  </si>
  <si>
    <t>subsidies aganst losses due to natural disasters</t>
  </si>
  <si>
    <t>TOTAL CREDITS</t>
  </si>
  <si>
    <t xml:space="preserve">Extraordinary Debits </t>
  </si>
  <si>
    <t>TOTAL DEBITS</t>
  </si>
  <si>
    <t>Interest and Finance Charges</t>
  </si>
  <si>
    <t>Remarks</t>
  </si>
  <si>
    <t>Form No: F11</t>
  </si>
  <si>
    <t>Form No: F16</t>
  </si>
  <si>
    <t>O&amp;M Expenses</t>
  </si>
  <si>
    <t>i</t>
  </si>
  <si>
    <t>ii</t>
  </si>
  <si>
    <t>Interest on Loan</t>
  </si>
  <si>
    <t>Income from other Business</t>
  </si>
  <si>
    <t>A.</t>
  </si>
  <si>
    <t>Income from Transmission Function</t>
  </si>
  <si>
    <t>iii</t>
  </si>
  <si>
    <t>Income Tax</t>
  </si>
  <si>
    <t>Non tariff income</t>
  </si>
  <si>
    <t>Total Receipts ( A)</t>
  </si>
  <si>
    <t>Total Expenditure ( B)</t>
  </si>
  <si>
    <t>Other Deductions</t>
  </si>
  <si>
    <t>Less:</t>
  </si>
  <si>
    <t>Total Other Deductions ( C)</t>
  </si>
  <si>
    <t>E.1</t>
  </si>
  <si>
    <t>E.2</t>
  </si>
  <si>
    <t>E.3</t>
  </si>
  <si>
    <t>G</t>
  </si>
  <si>
    <t>Net Annual Revenue Requirement of Licensee(D-E)</t>
  </si>
  <si>
    <t>Net ARR for Transmission Function ( B-C)</t>
  </si>
  <si>
    <t>Tariff Revision Impact</t>
  </si>
  <si>
    <t>H</t>
  </si>
  <si>
    <t>I</t>
  </si>
  <si>
    <t>ARR for  SLDC Function</t>
  </si>
  <si>
    <t>Transmission/Wheeling Charges at current tariff rates</t>
  </si>
  <si>
    <t>6.1,6.3,20.1,12.3,12.6,28,16.5.2</t>
  </si>
  <si>
    <t>Projection of Expected Revenue at Current Tariff Rates</t>
  </si>
  <si>
    <t>Rs. Crores</t>
  </si>
  <si>
    <t>Normative A&amp;G expenses per ckt.km</t>
  </si>
  <si>
    <t>Normative A&amp;G per bay</t>
  </si>
  <si>
    <t>Capital Cost as admitted by UPERC</t>
  </si>
  <si>
    <t>Domestic Component (Rs. crores)</t>
  </si>
  <si>
    <t>Capital cost excluding IDC, FC, FERC &amp; Hedging Cost (Rs. crores)</t>
  </si>
  <si>
    <t>Total IDC, FC, FERC &amp; Hedging Cost (Rs. crores)</t>
  </si>
  <si>
    <t>Capital cost Including IDC, FC, FERC &amp; Hedging Cost (Rs. crores)</t>
  </si>
  <si>
    <t>% of GFA</t>
  </si>
  <si>
    <t xml:space="preserve">Normative R&amp;M expenses </t>
  </si>
  <si>
    <t xml:space="preserve">Total Cost </t>
  </si>
  <si>
    <t>2. Above statement to be provided separately  for each transmisson line commissioned during the ARR period</t>
  </si>
  <si>
    <t>Additions in Gross Block Amount as per books</t>
  </si>
  <si>
    <t>Closing Gross Block Amount as per books</t>
  </si>
  <si>
    <t xml:space="preserve">Less: </t>
  </si>
  <si>
    <t>Income exempt from taxation</t>
  </si>
  <si>
    <t>Income from Incentives</t>
  </si>
  <si>
    <t>Credits for  carry forward of losses</t>
  </si>
  <si>
    <t>Net Taxable Income</t>
  </si>
  <si>
    <t>Tax Amount</t>
  </si>
  <si>
    <t>Tax Recoverable from  Consumers (Lower of A or B)</t>
  </si>
  <si>
    <t>Income of FY</t>
  </si>
  <si>
    <t>Receipts from other Business</t>
  </si>
  <si>
    <t>Less: Expenses from other business</t>
  </si>
  <si>
    <t>II</t>
  </si>
  <si>
    <t>III</t>
  </si>
  <si>
    <t xml:space="preserve">Assets of Licensed business utilized in other business </t>
  </si>
  <si>
    <t xml:space="preserve">Allocation of Revenue to Licensed Business decided by the Commission </t>
  </si>
  <si>
    <t>X</t>
  </si>
  <si>
    <t>X*(R*A/C)</t>
  </si>
  <si>
    <t xml:space="preserve">Total assets of other business (including the assets utilized of the Licensed Business) </t>
  </si>
  <si>
    <t>NIL</t>
  </si>
  <si>
    <t xml:space="preserve">Regulatory Refernce: </t>
  </si>
  <si>
    <t>ARR linkage:</t>
  </si>
  <si>
    <t>Requirement:</t>
  </si>
  <si>
    <t>Additional Information for assessment of issue of 21( c), (d), (e).</t>
  </si>
  <si>
    <t>Truing Up linkage:</t>
  </si>
  <si>
    <t>Direct linkage to ARR</t>
  </si>
  <si>
    <t>Additional Information to be used at the time of truing up &amp; prudence check of Capital cost estimate.</t>
  </si>
  <si>
    <t>Yes</t>
  </si>
  <si>
    <t>Less:    Security deposits from consumers, if any</t>
  </si>
  <si>
    <t>Provided in :</t>
  </si>
  <si>
    <t>UPERC,  2006 Regulations</t>
  </si>
  <si>
    <t>UPERC  &amp; DERC Regulations</t>
  </si>
  <si>
    <t xml:space="preserve"> DERC Regulations</t>
  </si>
  <si>
    <t>Income from other business shall be deducted in computation of ARR.</t>
  </si>
  <si>
    <t>YES</t>
  </si>
  <si>
    <t>CERC Regulations</t>
  </si>
  <si>
    <t xml:space="preserve">Regulatory Reference: </t>
  </si>
  <si>
    <t>Capital Cost</t>
  </si>
  <si>
    <t>Less: Value of Non Depreciable Asset</t>
  </si>
  <si>
    <t>Depeciable Value</t>
  </si>
  <si>
    <t>Remaining Depreciable Value</t>
  </si>
  <si>
    <t>Balance Depreciable Value</t>
  </si>
  <si>
    <t>Depreciation recovered upto Previous Year</t>
  </si>
  <si>
    <t>400 KV</t>
  </si>
  <si>
    <t>Length of ckt/km</t>
  </si>
  <si>
    <t>Administration &amp; General Expenses (ckt/km)</t>
  </si>
  <si>
    <t>Norms per ckt/km</t>
  </si>
  <si>
    <t>Norms per bay</t>
  </si>
  <si>
    <t>Number of bay</t>
  </si>
  <si>
    <t>Administration &amp; General Expenses (bay)</t>
  </si>
  <si>
    <t>Repair &amp; Maintenance Expenses</t>
  </si>
  <si>
    <t>Depreciation shall  form part of ARR. Depreciation shall also  be treated as repayment of Normative Loan.</t>
  </si>
  <si>
    <t>UPERC 2006, JERC, DERC  Regulations</t>
  </si>
  <si>
    <t>Indirect linkage to ARR</t>
  </si>
  <si>
    <t>A &amp; G expenses are included in O &amp;M expenses which shall form part of ARR.</t>
  </si>
  <si>
    <t>`</t>
  </si>
  <si>
    <t>Less: Residual Value ( 10%)</t>
  </si>
  <si>
    <t>Total Administration &amp; General Expenes ( C+F)</t>
  </si>
  <si>
    <t>Wholesale Price Inflation</t>
  </si>
  <si>
    <t>Administration and General Expenses</t>
  </si>
  <si>
    <t>Lease/ Rent</t>
  </si>
  <si>
    <t>Insurance</t>
  </si>
  <si>
    <t>Revenue Stamp Expenses Account</t>
  </si>
  <si>
    <t>Telephone, Postage, Telegram &amp; Telex Charges</t>
  </si>
  <si>
    <t>Incentive &amp; Award To Employees/Outsiders</t>
  </si>
  <si>
    <t>Consultancy Charges</t>
  </si>
  <si>
    <t>Technical Fees</t>
  </si>
  <si>
    <t>Other Professional Charges</t>
  </si>
  <si>
    <t>Conveyance And Travelling</t>
  </si>
  <si>
    <t>License and Registration Fees</t>
  </si>
  <si>
    <t>Vehicle Expenses</t>
  </si>
  <si>
    <t>Security / Service Charges Paid To Outside Agencies</t>
  </si>
  <si>
    <t>Fee And Subscriptions Books And Periodicals</t>
  </si>
  <si>
    <t>Printing And Stationery</t>
  </si>
  <si>
    <t>Advertisement Expenses</t>
  </si>
  <si>
    <t>Contributions/Donations To Outside Institutes / Associations</t>
  </si>
  <si>
    <t>Electricity Charges To Offices</t>
  </si>
  <si>
    <t>Water Charges</t>
  </si>
  <si>
    <t>Entertainment Charges</t>
  </si>
  <si>
    <t>Miscellaneous Expenses</t>
  </si>
  <si>
    <t>Legal Charges</t>
  </si>
  <si>
    <t>Auditor's Fee</t>
  </si>
  <si>
    <t>Freight On Capital Equipments</t>
  </si>
  <si>
    <t>Purchase Related Advertisement Expenses</t>
  </si>
  <si>
    <t>Vehicle Running Expenses Truck / Delivery Van</t>
  </si>
  <si>
    <t>Vehicle Hiring Expenses Truck / Delivery Van</t>
  </si>
  <si>
    <t>Other Freight</t>
  </si>
  <si>
    <t>Transit Insurance</t>
  </si>
  <si>
    <t>Octroi</t>
  </si>
  <si>
    <t>Incidental Stores Expenses</t>
  </si>
  <si>
    <t>Fabrication Charges</t>
  </si>
  <si>
    <t>Total A&amp;G Expenes</t>
  </si>
  <si>
    <t>Less: A&amp;G Expenses Capitalised</t>
  </si>
  <si>
    <t>Employee Expenses (ckt/km)</t>
  </si>
  <si>
    <t>Employee Expenses (bay)</t>
  </si>
  <si>
    <t>Total Employee Expenes ( C+F)</t>
  </si>
  <si>
    <t>Consumer Price Inflation</t>
  </si>
  <si>
    <t>Employee expenses are included in O &amp;M expenses which shall form part of ARR.</t>
  </si>
  <si>
    <t>CERC, DERC, JERC   Regulations</t>
  </si>
  <si>
    <t>(Give reference of the UPERC relevant Order with Petition No. &amp; Date )</t>
  </si>
  <si>
    <t>Less : Gross Block of Assets not in use</t>
  </si>
  <si>
    <t>Less : Consumer Contribution and Grants</t>
  </si>
  <si>
    <t xml:space="preserve">Abstract of Capital Cost </t>
  </si>
  <si>
    <t>Increase /Decrease due to FERV</t>
  </si>
  <si>
    <t>CERC, UPERC, JERC, DERC Regulations</t>
  </si>
  <si>
    <t>CERC, DERC Regulations</t>
  </si>
  <si>
    <t>UPERC, JERC &amp; DERC Regulations</t>
  </si>
  <si>
    <t>Direct linkage with ARR</t>
  </si>
  <si>
    <t>UPERC,  DERC Regulations</t>
  </si>
  <si>
    <t>Form a basis for computation of Normative expenses to be claimed in ARR viz. Employee expenses, A &amp; G expenses.</t>
  </si>
  <si>
    <t>CERC,  DERC Regulations</t>
  </si>
  <si>
    <t>Purvanchal Vidyut Vitran Nigam Limited, Varanasi</t>
  </si>
  <si>
    <t>Relevant at the time of truing up</t>
  </si>
  <si>
    <t xml:space="preserve"> Value of Depreciable Asset</t>
  </si>
  <si>
    <t>220 KV</t>
  </si>
  <si>
    <t>132 KV</t>
  </si>
  <si>
    <t>66 KV</t>
  </si>
  <si>
    <t xml:space="preserve"> linkage to ARR</t>
  </si>
  <si>
    <t>Statement of Additional Capitalization</t>
  </si>
  <si>
    <t>Actual capital expenditure ( Opening )</t>
  </si>
  <si>
    <t>Gross Block ( Opening )</t>
  </si>
  <si>
    <t>Capital Liabilities for CWIP</t>
  </si>
  <si>
    <t>Capital Liabilities for expenditure not allowed</t>
  </si>
  <si>
    <t>Liability paid during current year</t>
  </si>
  <si>
    <t>Capital Liability for ACE during the year</t>
  </si>
  <si>
    <t>Capital Liability for Capital Cost Admitted ( opening )</t>
  </si>
  <si>
    <t>Total Capital Liability</t>
  </si>
  <si>
    <t>NEW</t>
  </si>
  <si>
    <t>Capital Liabilities as per Books      ( Opening )</t>
  </si>
  <si>
    <t>Reconcilation of Capital Liabilties with Financial Accounts</t>
  </si>
  <si>
    <t>Projection of Expected Revenue at Proposed Tariff Rates</t>
  </si>
  <si>
    <t>Less</t>
  </si>
  <si>
    <t>Tariff at Current Rates</t>
  </si>
  <si>
    <t>Impact of Tariff Revision</t>
  </si>
  <si>
    <t>F30</t>
  </si>
  <si>
    <t>F31</t>
  </si>
  <si>
    <t>F33</t>
  </si>
  <si>
    <t>F35</t>
  </si>
  <si>
    <t>F39</t>
  </si>
  <si>
    <t>F36</t>
  </si>
  <si>
    <t>F43</t>
  </si>
  <si>
    <t>F42</t>
  </si>
  <si>
    <t>F46</t>
  </si>
  <si>
    <t>F44</t>
  </si>
  <si>
    <t>F45</t>
  </si>
  <si>
    <t>F41</t>
  </si>
  <si>
    <t>F40</t>
  </si>
  <si>
    <t>F40A</t>
  </si>
  <si>
    <t>F4B</t>
  </si>
  <si>
    <t>Projection of expected revenue at current tariif rates</t>
  </si>
  <si>
    <t>Projection of expected revenue at projected tariif rates</t>
  </si>
  <si>
    <t>Details of  Loans</t>
  </si>
  <si>
    <t>F32</t>
  </si>
  <si>
    <t>F34</t>
  </si>
  <si>
    <t>Short Term Open access consumers</t>
  </si>
  <si>
    <t>F47</t>
  </si>
  <si>
    <t>F48</t>
  </si>
  <si>
    <t>Signature of Petitioner</t>
  </si>
  <si>
    <t>Provides a tie up of capital cost with Gross Block.</t>
  </si>
  <si>
    <t>Yes through Form F33</t>
  </si>
  <si>
    <t>Required for computing Depreciation which Shall form part of ARR.</t>
  </si>
  <si>
    <t>26, 22</t>
  </si>
  <si>
    <r>
      <t>Break Down</t>
    </r>
    <r>
      <rPr>
        <b/>
        <vertAlign val="superscript"/>
        <sz val="11"/>
        <rFont val="Calibri"/>
        <family val="2"/>
        <scheme val="minor"/>
      </rPr>
      <t xml:space="preserve"> </t>
    </r>
  </si>
  <si>
    <t>For determining Capital Cost.</t>
  </si>
  <si>
    <r>
      <t>Admitted Cost</t>
    </r>
    <r>
      <rPr>
        <b/>
        <vertAlign val="superscript"/>
        <sz val="11"/>
        <rFont val="Calibri"/>
        <family val="2"/>
        <scheme val="minor"/>
      </rPr>
      <t>1</t>
    </r>
  </si>
  <si>
    <t>Yes through F34</t>
  </si>
  <si>
    <t>Form No: F2</t>
  </si>
  <si>
    <t>Form No: F4</t>
  </si>
  <si>
    <t>Form No: F4A</t>
  </si>
  <si>
    <t>16.5.1</t>
  </si>
  <si>
    <t>Form No: F5</t>
  </si>
  <si>
    <t>AC System</t>
  </si>
  <si>
    <t xml:space="preserve">HVDC bi-pole links </t>
  </si>
  <si>
    <t xml:space="preserve">HVDC back-to-back Stations </t>
  </si>
  <si>
    <t>Total Capital Cost admitted</t>
  </si>
  <si>
    <t>Add: Capital Liabilities Paid during the year</t>
  </si>
  <si>
    <t>Form No: F29</t>
  </si>
  <si>
    <t>Annual Average CPI Index</t>
  </si>
  <si>
    <t>Additions</t>
  </si>
  <si>
    <t>Annual Average WPI Index</t>
  </si>
  <si>
    <t>R=I-E</t>
  </si>
  <si>
    <t>In case Gross Receipts exceed expenditure of other business in (I) above (where Gross receipt is less than expenditure of other business in (I) above no amount shall be deducted from ARR of Licensee).</t>
  </si>
  <si>
    <t>Less :Expenditure Capitalized but not allowed</t>
  </si>
  <si>
    <t>Capital Liability for Capital Cost allowed by the Commission vide Tariff Order ( i-(ii+iii))</t>
  </si>
  <si>
    <t>iv</t>
  </si>
  <si>
    <t>v</t>
  </si>
  <si>
    <t>Capital Liability of Opening Capital Cost admitted (at year end)( iv-v)</t>
  </si>
  <si>
    <t>Failure of Transformers</t>
  </si>
  <si>
    <t>Transformation ratio</t>
  </si>
  <si>
    <t xml:space="preserve"> Total No. of Transformers</t>
  </si>
  <si>
    <t>No. of failures</t>
  </si>
  <si>
    <t>Total Duration of failure (hrs.)</t>
  </si>
  <si>
    <t>No. of Transformers</t>
  </si>
  <si>
    <t xml:space="preserve">220/132KV Transformers </t>
  </si>
  <si>
    <t xml:space="preserve">132/33KV Transformers </t>
  </si>
  <si>
    <t>Transmission Losses (For Transmission Licensee)</t>
  </si>
  <si>
    <t xml:space="preserve">Details </t>
  </si>
  <si>
    <t>Energy (MU)</t>
  </si>
  <si>
    <t xml:space="preserve">Losses in 400 KV system </t>
  </si>
  <si>
    <t xml:space="preserve">Total Energy delivered by  Generating Stations and Inter State/Intra State  tie-links  at the interface points of the Intra State Transmission system </t>
  </si>
  <si>
    <t xml:space="preserve">Energy Delivered to next (Lower) Voltage level  of the Transmission System </t>
  </si>
  <si>
    <t xml:space="preserve">Sum  of all the energy delivered  at this  voltage level to the State Distribution System </t>
  </si>
  <si>
    <t>Transmission loss in system (A1-A2-A3)</t>
  </si>
  <si>
    <t>Transmission loss in (Transco) system (%) {A4/A1} x 100</t>
  </si>
  <si>
    <t xml:space="preserve">Losses in  220 KV system </t>
  </si>
  <si>
    <t xml:space="preserve">Energy Delivered to next (Lower) Voltage level </t>
  </si>
  <si>
    <t>Transmission loss in system (B1-B2-B3)</t>
  </si>
  <si>
    <t>Transmission loss in (Transco) system (%) {B4/B1} x 100</t>
  </si>
  <si>
    <t>Loss Calculation at 132 KV</t>
  </si>
  <si>
    <t>Transmission loss in system (C1-C2-C3)</t>
  </si>
  <si>
    <t>Transmission loss in (Transco) system (%) {C4/C1} x 100</t>
  </si>
  <si>
    <t xml:space="preserve"> Total Losses in the Transmission system  </t>
  </si>
  <si>
    <t xml:space="preserve">Total Energy delivered by  Generating Stations and Inter State  tie-links  at the interface points of the Intra State Transmission system </t>
  </si>
  <si>
    <t xml:space="preserve">Sum  of all the energy delivered  by the  Transmission system  in to the State Distribution System </t>
  </si>
  <si>
    <t xml:space="preserve"> Energy Delivered by Transmission licensee to the distribution Distribution Licensees/ Bulk consumers  at interface points </t>
  </si>
  <si>
    <t>Form No:P2</t>
  </si>
  <si>
    <t>Voltage level</t>
  </si>
  <si>
    <t>Name of Sub-Station</t>
  </si>
  <si>
    <t>Distribution Licensee / Bulk Consumer</t>
  </si>
  <si>
    <t>Total Energy delivered</t>
  </si>
  <si>
    <t>DVVNL</t>
  </si>
  <si>
    <t>MVVNL</t>
  </si>
  <si>
    <t>MUs</t>
  </si>
  <si>
    <t>MU</t>
  </si>
  <si>
    <t>132 kV</t>
  </si>
  <si>
    <t>33 kV</t>
  </si>
  <si>
    <t>Total for all voltages</t>
  </si>
  <si>
    <t>Name of Transmission licensee</t>
  </si>
  <si>
    <t>Details of Electrical Accidents</t>
  </si>
  <si>
    <t>Form No:P3</t>
  </si>
  <si>
    <t>Type of Accident</t>
  </si>
  <si>
    <t>No. of Accidents</t>
  </si>
  <si>
    <t>Fatal</t>
  </si>
  <si>
    <t>Non Fatal</t>
  </si>
  <si>
    <t>Human</t>
  </si>
  <si>
    <t xml:space="preserve">Animal </t>
  </si>
  <si>
    <t>Name of the Transmission Licensee</t>
  </si>
  <si>
    <t xml:space="preserve">S.No. </t>
  </si>
  <si>
    <t>Detail</t>
  </si>
  <si>
    <t xml:space="preserve">No. of feeders </t>
  </si>
  <si>
    <t>No. of trippings</t>
  </si>
  <si>
    <t>Total Duration of Trippings (hrs.)</t>
  </si>
  <si>
    <t>Average duration of interruption per feeder</t>
  </si>
  <si>
    <t>Disturbances</t>
  </si>
  <si>
    <t xml:space="preserve">Number </t>
  </si>
  <si>
    <t>Total Duration (Hrs.)</t>
  </si>
  <si>
    <t>Disturbances  when DISCOM supply has been effected for more than 1 hr.</t>
  </si>
  <si>
    <t>Due to 400 kV transformer failures</t>
  </si>
  <si>
    <t>Due to 400 kV transmission line outage</t>
  </si>
  <si>
    <t>Due to 400 kV sub-station equipment (CT, CVT etc.) failure</t>
  </si>
  <si>
    <t>Due to 220 kV transformer failure</t>
  </si>
  <si>
    <t>Due to 220 kV transmission line failure</t>
  </si>
  <si>
    <t>Due to 220 kV sub-statoin equipment (CT, CVT etc). failure</t>
  </si>
  <si>
    <t>Due to 132 kV transformer failure</t>
  </si>
  <si>
    <t>Due to 132 kV transmission line failure</t>
  </si>
  <si>
    <t>Due to 132 kV sub-statoin equipment (CT, CVT etc). failure</t>
  </si>
  <si>
    <t>Estimated unserved energy due to such interruptions</t>
  </si>
  <si>
    <t>vi</t>
  </si>
  <si>
    <t xml:space="preserve">Major System Disturbances                                                                                                                                                                        </t>
  </si>
  <si>
    <t>Frequency Variation</t>
  </si>
  <si>
    <t>Sl.no.</t>
  </si>
  <si>
    <t xml:space="preserve">Frequency </t>
  </si>
  <si>
    <t>No. of Hours</t>
  </si>
  <si>
    <t>As percentage of total hours in the year (%)</t>
  </si>
  <si>
    <t xml:space="preserve">Above 50.5 Hz </t>
  </si>
  <si>
    <t>50.5 - 5.2 Hz</t>
  </si>
  <si>
    <t>50.2 - 49.8 Hz</t>
  </si>
  <si>
    <t>49.8 - 49.5 Hz</t>
  </si>
  <si>
    <t>49.5 - 49.0 Hz</t>
  </si>
  <si>
    <t>49.0 - 48.5 Hz</t>
  </si>
  <si>
    <t xml:space="preserve">Below 48.5 Hz </t>
  </si>
  <si>
    <t xml:space="preserve"> Abstract of Outages due to feeder tripping                                                                 </t>
  </si>
  <si>
    <r>
      <t xml:space="preserve">Feeder voltage Level </t>
    </r>
    <r>
      <rPr>
        <b/>
        <sz val="11"/>
        <rFont val="Calibri"/>
        <family val="2"/>
        <scheme val="minor"/>
      </rPr>
      <t>(400 KV)</t>
    </r>
  </si>
  <si>
    <r>
      <t xml:space="preserve">Feeder voltage Level </t>
    </r>
    <r>
      <rPr>
        <b/>
        <sz val="11"/>
        <rFont val="Calibri"/>
        <family val="2"/>
        <scheme val="minor"/>
      </rPr>
      <t>(220 KV)</t>
    </r>
  </si>
  <si>
    <r>
      <t xml:space="preserve">Feeder voltage Level </t>
    </r>
    <r>
      <rPr>
        <b/>
        <sz val="11"/>
        <rFont val="Calibri"/>
        <family val="2"/>
        <scheme val="minor"/>
      </rPr>
      <t>(132 KV)</t>
    </r>
  </si>
  <si>
    <t>Voltage Fluctuation</t>
  </si>
  <si>
    <t xml:space="preserve">Transformation Capacity </t>
  </si>
  <si>
    <t xml:space="preserve">Reactive Compensation  provided </t>
  </si>
  <si>
    <t>More than upper limit in %age</t>
  </si>
  <si>
    <t>Between upper &amp; lower limit</t>
  </si>
  <si>
    <t>Less than lower limit in %age</t>
  </si>
  <si>
    <t xml:space="preserve">Hours </t>
  </si>
  <si>
    <t>%age</t>
  </si>
  <si>
    <t>400 kV level</t>
  </si>
  <si>
    <t>220 kV Level</t>
  </si>
  <si>
    <t>132 kV level</t>
  </si>
  <si>
    <t>Upper Limit is 420KVrms and lower limit is 360KVrms in case of 400 kv level</t>
  </si>
  <si>
    <t>Upper Limit is 245KVrms and lower limit is 200KVrms in case of 220 kv level</t>
  </si>
  <si>
    <t>.</t>
  </si>
  <si>
    <t>Upper Limit is 145 kVrms and lower limit is 120 KV rms in case of 132 kv level</t>
  </si>
  <si>
    <t>Time during which voltage in an year</t>
  </si>
  <si>
    <t>On SLDC's instructions</t>
  </si>
  <si>
    <t>To control excess drawal</t>
  </si>
  <si>
    <t xml:space="preserve">To control equipment damage </t>
  </si>
  <si>
    <t>Due to maintenance or outage of own network</t>
  </si>
  <si>
    <t xml:space="preserve">Any other reason </t>
  </si>
  <si>
    <t>Load shedding during the Year (In Hrs.)</t>
  </si>
  <si>
    <t>Total load shedding  for the Year</t>
  </si>
  <si>
    <t>Form No:P9</t>
  </si>
  <si>
    <t>Voltage Level</t>
  </si>
  <si>
    <t>No. of feeders</t>
  </si>
  <si>
    <t>Feeder  length (ckt. Km.)</t>
  </si>
  <si>
    <t>No. of feeders overloaded</t>
  </si>
  <si>
    <t>Line length overloaded feeders (ckt. Km.)</t>
  </si>
  <si>
    <t>% number of Overloaded feeders in Area</t>
  </si>
  <si>
    <t>% length of overloaded feeders in Area</t>
  </si>
  <si>
    <t xml:space="preserve">400 KV </t>
  </si>
  <si>
    <t xml:space="preserve">220 KV </t>
  </si>
  <si>
    <t xml:space="preserve">132 KV </t>
  </si>
  <si>
    <t>Current Year</t>
  </si>
  <si>
    <t xml:space="preserve">Note:  </t>
  </si>
  <si>
    <t>Equipment considered as overloaded if carrying more than 110% of rated load for average 1 hour per day.</t>
  </si>
  <si>
    <t xml:space="preserve">Details of over loaded Transformers </t>
  </si>
  <si>
    <t xml:space="preserve">Rated Voltage </t>
  </si>
  <si>
    <t xml:space="preserve">Rated Capacity </t>
  </si>
  <si>
    <t xml:space="preserve">Actual Load on Transformer </t>
  </si>
  <si>
    <t xml:space="preserve">% of Transformers over loaded </t>
  </si>
  <si>
    <t>Note:- Details may be submitted Area wise (Circle wise).</t>
  </si>
  <si>
    <t>Form No.: P10</t>
  </si>
  <si>
    <t>Key Ratios</t>
  </si>
  <si>
    <t>S. No</t>
  </si>
  <si>
    <t>Financial &amp; Material Management</t>
  </si>
  <si>
    <t>Annual capital expenditure/net book value</t>
  </si>
  <si>
    <t xml:space="preserve">Total Transmission  cost/Energy Transmitted </t>
  </si>
  <si>
    <t>Employee cost as a percentage of total cost</t>
  </si>
  <si>
    <t>Operating expenses / Revenue from Transmission of power</t>
  </si>
  <si>
    <t xml:space="preserve">Cost of capital invested </t>
  </si>
  <si>
    <t>Debt Service Coverage Ratio</t>
  </si>
  <si>
    <t>Cost of total Stores Inventory/1000 Km of transmission lines</t>
  </si>
  <si>
    <t>Working Capital to Revenue from Transmission of power</t>
  </si>
  <si>
    <t>HR Management</t>
  </si>
  <si>
    <t>Energy Transmitted (MU) per Employee</t>
  </si>
  <si>
    <t>Total line length/employee (Km.)</t>
  </si>
  <si>
    <t>Connected Load per Employee (MVA)</t>
  </si>
  <si>
    <t>Transmission Income per Employee</t>
  </si>
  <si>
    <t>Training participation days per employee</t>
  </si>
  <si>
    <t>Operational Performance</t>
  </si>
  <si>
    <t>Unplanned outage/total outage (Fault breakdown / total outage)</t>
  </si>
  <si>
    <t>Annual replacement rate of Transmission transformers (%): (Transmission Transformers replaced / Transformers in service)</t>
  </si>
  <si>
    <t>Profit &amp; Loss Account</t>
  </si>
  <si>
    <t>Form No: S1</t>
  </si>
  <si>
    <t xml:space="preserve">Revenue/Income </t>
  </si>
  <si>
    <t>Income through SLDC Function (in case of STU when STU is operating the SLDC)</t>
  </si>
  <si>
    <t>Non-tariff income</t>
  </si>
  <si>
    <t>Revenues through subsidies &amp; grants (If any)</t>
  </si>
  <si>
    <t>Any other Income</t>
  </si>
  <si>
    <t>Total Revenue or Income</t>
  </si>
  <si>
    <t>Repair and Maintenance Cost</t>
  </si>
  <si>
    <t>Employee costs</t>
  </si>
  <si>
    <t>Administration and General expenses</t>
  </si>
  <si>
    <t>Extraordinary items (specify  items)</t>
  </si>
  <si>
    <t>Less: Expenses Capitalized</t>
  </si>
  <si>
    <t>PBDIT (A-B)</t>
  </si>
  <si>
    <t>Depreciation and Related debits</t>
  </si>
  <si>
    <t>PBIT (C-D)</t>
  </si>
  <si>
    <t>Interest &amp; Finance Charges</t>
  </si>
  <si>
    <t>Less: Interest Capitalized</t>
  </si>
  <si>
    <t>Total Interest and Finance Charges</t>
  </si>
  <si>
    <t>TOTAL EXPENDITURE (B+D+F)</t>
  </si>
  <si>
    <t>J</t>
  </si>
  <si>
    <t>Profit/Loss after Tax (A-G-I)</t>
  </si>
  <si>
    <t>Balance Sheet</t>
  </si>
  <si>
    <t>Form No: S2</t>
  </si>
  <si>
    <t>Cash Flow Statement</t>
  </si>
  <si>
    <t>Form No: S3</t>
  </si>
  <si>
    <t>Net Funds from Operations:</t>
  </si>
  <si>
    <t xml:space="preserve">Debts/Advances written off </t>
  </si>
  <si>
    <t xml:space="preserve">Exceptional/ Extraordinary items Expenses (Income) </t>
  </si>
  <si>
    <t>Taxes (Paid)/ Received (Net of TDS)</t>
  </si>
  <si>
    <t xml:space="preserve">Interest received (Revenue) </t>
  </si>
  <si>
    <t xml:space="preserve">Proceeds /(Repayments) of long term borrowings (net) </t>
  </si>
  <si>
    <t xml:space="preserve">Capital contribution from consumers </t>
  </si>
  <si>
    <t xml:space="preserve">Consumer security deposit (If any) </t>
  </si>
  <si>
    <t>Proceeds/(Repayment) from cash credit (net)</t>
  </si>
  <si>
    <t>Sheet</t>
  </si>
  <si>
    <t>S1</t>
  </si>
  <si>
    <t>S2</t>
  </si>
  <si>
    <t>S3</t>
  </si>
  <si>
    <t>P1</t>
  </si>
  <si>
    <t>P2</t>
  </si>
  <si>
    <t>P3</t>
  </si>
  <si>
    <t>P4</t>
  </si>
  <si>
    <t>P5</t>
  </si>
  <si>
    <t>P6</t>
  </si>
  <si>
    <t>P7</t>
  </si>
  <si>
    <t>P8</t>
  </si>
  <si>
    <t>P9</t>
  </si>
  <si>
    <t>P10</t>
  </si>
  <si>
    <t>P11</t>
  </si>
  <si>
    <t>Normative Administration &amp; General Expenses</t>
  </si>
  <si>
    <t>Componentwise Details of Administration &amp; General Expenses</t>
  </si>
  <si>
    <t>Normative Employee Expenses</t>
  </si>
  <si>
    <t>Componentwise Details of Employee Expenses</t>
  </si>
  <si>
    <t>Employee expenses</t>
  </si>
  <si>
    <t>P12</t>
  </si>
  <si>
    <t xml:space="preserve">Details of Overloaded Feeders </t>
  </si>
  <si>
    <t>Name of Transmission liccensee</t>
  </si>
  <si>
    <t>vii</t>
  </si>
  <si>
    <t>viii</t>
  </si>
  <si>
    <t>ix</t>
  </si>
  <si>
    <t>Form No: F6</t>
  </si>
  <si>
    <t>Form No: F26</t>
  </si>
  <si>
    <t>Form No: F28</t>
  </si>
  <si>
    <t>Form No: F30</t>
  </si>
  <si>
    <t>Form No: F31</t>
  </si>
  <si>
    <t>Form No: P11</t>
  </si>
  <si>
    <t>Net (loss) / Profit before tax but after exceptional extraordinary items</t>
  </si>
  <si>
    <t>Adjustments For</t>
  </si>
  <si>
    <t>Depreciation and Amortisation</t>
  </si>
  <si>
    <t>Income from Investment</t>
  </si>
  <si>
    <t>(Profit)/ Losses on Fixed Assets sold</t>
  </si>
  <si>
    <t>Miscellaneous Expenditure Written off</t>
  </si>
  <si>
    <t>Deffered Revenue Expenditure written off</t>
  </si>
  <si>
    <t xml:space="preserve">Provision for Bad &amp;  Doubtful Debts </t>
  </si>
  <si>
    <t>x</t>
  </si>
  <si>
    <t>Liability no longer required written back</t>
  </si>
  <si>
    <t>xi</t>
  </si>
  <si>
    <t>Provision for Gratuity &amp; Leave Encashment</t>
  </si>
  <si>
    <t>xii</t>
  </si>
  <si>
    <t xml:space="preserve">Dimunition in Value of Investments </t>
  </si>
  <si>
    <t>A.1</t>
  </si>
  <si>
    <t>Operating Profit before Working Capital changes</t>
  </si>
  <si>
    <t>A.2</t>
  </si>
  <si>
    <t>Adjusment for Changes in Working Capital</t>
  </si>
  <si>
    <t>(i)</t>
  </si>
  <si>
    <t>(Increase)/Decrease in Sundry Debtors</t>
  </si>
  <si>
    <t>(ii)</t>
  </si>
  <si>
    <t>(Increase)/Decrease in other receivables</t>
  </si>
  <si>
    <t>(iii)</t>
  </si>
  <si>
    <t xml:space="preserve">(Increase)/Decrease in Trade and Other Payables </t>
  </si>
  <si>
    <t>Cash Generated from Operations ( A.1+A.2)</t>
  </si>
  <si>
    <t>A.3</t>
  </si>
  <si>
    <t>A4</t>
  </si>
  <si>
    <t xml:space="preserve">Net Cash from Operating Activities </t>
  </si>
  <si>
    <t>Cash Flow from Investing Activities</t>
  </si>
  <si>
    <t>Purchase of Fixed Assets:</t>
  </si>
  <si>
    <t>1.a</t>
  </si>
  <si>
    <t>Addition during the Period</t>
  </si>
  <si>
    <t>Capital Work in Progress:</t>
  </si>
  <si>
    <t>ii.a</t>
  </si>
  <si>
    <t>Addition during the period</t>
  </si>
  <si>
    <t xml:space="preserve">Proceeds from Sale of Fixed assets </t>
  </si>
  <si>
    <t xml:space="preserve">Proceed from Sale of Investments </t>
  </si>
  <si>
    <t>Purchase of Investments</t>
  </si>
  <si>
    <t>Net Cash used in Investing Activities</t>
  </si>
  <si>
    <t>Cash Flow from Financing Activities</t>
  </si>
  <si>
    <t>Cash &amp; Cash Equivalants  as at beginning of the Financial Year</t>
  </si>
  <si>
    <t>(iv)</t>
  </si>
  <si>
    <t>Total Loan*</t>
  </si>
  <si>
    <t>Capital Cost Estimates and Schedule of Commissioning for New Projects</t>
  </si>
  <si>
    <t>Form No: F12</t>
  </si>
  <si>
    <t>Form No: F15</t>
  </si>
  <si>
    <t>Form No: P1</t>
  </si>
  <si>
    <t>Form No: P12</t>
  </si>
  <si>
    <t>Form No: F8</t>
  </si>
  <si>
    <t>Form No: F14</t>
  </si>
  <si>
    <t>Form No: F23</t>
  </si>
  <si>
    <t>Form No: P4</t>
  </si>
  <si>
    <t>Form No: P5</t>
  </si>
  <si>
    <t>Form No: P7</t>
  </si>
  <si>
    <t>Form No: P8</t>
  </si>
  <si>
    <t xml:space="preserve">Under force majeure conditions </t>
  </si>
  <si>
    <t>Bad Debts and Provisions</t>
  </si>
  <si>
    <t>Net prior period (credit)/ debit charges</t>
  </si>
  <si>
    <t>Other Debits/ Write-offs / (Credits, Write backs)</t>
  </si>
  <si>
    <t>K</t>
  </si>
  <si>
    <t>Other comprehensive Income</t>
  </si>
  <si>
    <t>L</t>
  </si>
  <si>
    <t>Net Income after other comprehensive Income</t>
  </si>
  <si>
    <t>ASSETS</t>
  </si>
  <si>
    <t>TOTAL ASSETS (A+B)</t>
  </si>
  <si>
    <t>EQUITY AND LIABILITIES</t>
  </si>
  <si>
    <t>Non-current Assets</t>
  </si>
  <si>
    <t>A)</t>
  </si>
  <si>
    <t>a)</t>
  </si>
  <si>
    <t>b)</t>
  </si>
  <si>
    <t>c)</t>
  </si>
  <si>
    <t>B)</t>
  </si>
  <si>
    <t>Other Intangible Assets</t>
  </si>
  <si>
    <t>Capital Work-in progress</t>
  </si>
  <si>
    <t>Property plant &amp; Equipment</t>
  </si>
  <si>
    <t>Current Assets</t>
  </si>
  <si>
    <t>Financial Assets</t>
  </si>
  <si>
    <t>Inventories (Stores &amp; Spares)</t>
  </si>
  <si>
    <t>Trade Receivables</t>
  </si>
  <si>
    <t>Cash and cash equivalents</t>
  </si>
  <si>
    <t>i)</t>
  </si>
  <si>
    <t>ii)</t>
  </si>
  <si>
    <t>Other Current Assets</t>
  </si>
  <si>
    <t>TOTAL EQUITY AND LIABILITIES (C+D)</t>
  </si>
  <si>
    <t>Equity Share Capital</t>
  </si>
  <si>
    <t>D)</t>
  </si>
  <si>
    <t>Other Equity</t>
  </si>
  <si>
    <t>Liabilities</t>
  </si>
  <si>
    <t>Provisions</t>
  </si>
  <si>
    <t>Financial Liabilities</t>
  </si>
  <si>
    <t>Other Current Liabilities</t>
  </si>
  <si>
    <t>Current Liabilities</t>
  </si>
  <si>
    <t>Non-current Liabilities</t>
  </si>
  <si>
    <t>C)</t>
  </si>
  <si>
    <t>Revenue recognized from consumer contribution</t>
  </si>
  <si>
    <t>Proceeds from consumre contributions</t>
  </si>
  <si>
    <t>Provision for losses due to theft of fixed assets</t>
  </si>
  <si>
    <t>Provision for obsolete/ unserviceable/ shortage/ loss of stores adjusted</t>
  </si>
  <si>
    <t>Interest Income</t>
  </si>
  <si>
    <t>xiii</t>
  </si>
  <si>
    <t>xiv</t>
  </si>
  <si>
    <t>xv</t>
  </si>
  <si>
    <t>xvi</t>
  </si>
  <si>
    <t>xvii</t>
  </si>
  <si>
    <t>(Increase)/Decrease in Inventories (Stores and Spares)</t>
  </si>
  <si>
    <t>(Increase)/ Decrease in other current Assets</t>
  </si>
  <si>
    <t>(Increase)/ Decrease in other current Liabilities</t>
  </si>
  <si>
    <t>(v)</t>
  </si>
  <si>
    <t>(vi)</t>
  </si>
  <si>
    <t>Increase /Decrease in Intangible Assets</t>
  </si>
  <si>
    <t>Proceeds from Share Capital</t>
  </si>
  <si>
    <t>Proceeds from Share Application money</t>
  </si>
  <si>
    <t>Other Long term Liabilities</t>
  </si>
  <si>
    <t>Net Cash flow from Financing Activities</t>
  </si>
  <si>
    <t>Net Increase/(Decrease) in Cash &amp; Cash Equivalents (A+B+C)</t>
  </si>
  <si>
    <t>Cash &amp; Cash Equivalents  as at end of the Financial Year</t>
  </si>
  <si>
    <t>Past years Data</t>
  </si>
  <si>
    <t xml:space="preserve">True- Up </t>
  </si>
  <si>
    <t>APR</t>
  </si>
  <si>
    <t>FY 2020-21</t>
  </si>
  <si>
    <t>FY 2021-22</t>
  </si>
  <si>
    <t>FY 2022-23</t>
  </si>
  <si>
    <t>FY 2023-24</t>
  </si>
  <si>
    <t>FY 2024-25</t>
  </si>
  <si>
    <t>Trued- Up</t>
  </si>
  <si>
    <t>Approved (in TO)</t>
  </si>
  <si>
    <t>Audited</t>
  </si>
  <si>
    <t>Claimed</t>
  </si>
  <si>
    <t>Revised Estimates</t>
  </si>
  <si>
    <t>Projected</t>
  </si>
  <si>
    <t>Revenue from Transmission/ Wheeling charges</t>
  </si>
  <si>
    <t>FY _____</t>
  </si>
  <si>
    <t>FY ____</t>
  </si>
  <si>
    <t>Trued-Up</t>
  </si>
  <si>
    <t>FY _______</t>
  </si>
  <si>
    <t>FY ______</t>
  </si>
  <si>
    <t>Past Years Data</t>
  </si>
  <si>
    <t>Filing date</t>
  </si>
  <si>
    <t>True- Up</t>
  </si>
  <si>
    <t>30.11.2019</t>
  </si>
  <si>
    <t>30.11.2020</t>
  </si>
  <si>
    <t>30.11.2021</t>
  </si>
  <si>
    <t>30.11.2022</t>
  </si>
  <si>
    <t>30.11.2023</t>
  </si>
  <si>
    <t>Energy Transmitted/ Wheeled (MU)</t>
  </si>
  <si>
    <t>A) Energy Transmitted/ Wheeled (MU)</t>
  </si>
  <si>
    <t>Revenue due to Licensed Business (to be deducted from ARR)</t>
  </si>
  <si>
    <t>Previous year of the Trued- Up year</t>
  </si>
  <si>
    <t>**</t>
  </si>
  <si>
    <t>Year being Trued- Up</t>
  </si>
  <si>
    <t>Expenditure (Pertaining to transmission business only)</t>
  </si>
  <si>
    <t>Approved in TO</t>
  </si>
  <si>
    <t>Details of Transmission Lines</t>
  </si>
  <si>
    <t>Details of Substations</t>
  </si>
  <si>
    <t>Units</t>
  </si>
  <si>
    <t>S.NO.</t>
  </si>
  <si>
    <t>Form No: F9</t>
  </si>
  <si>
    <t>Rs Crs</t>
  </si>
  <si>
    <t>Other Transmission disturbances when  DISCOM supply has got effected</t>
  </si>
  <si>
    <t xml:space="preserve">Capacity </t>
  </si>
  <si>
    <t>Subsidies aganst losses due to natural disasters</t>
  </si>
  <si>
    <t>Formulae</t>
  </si>
  <si>
    <t xml:space="preserve">Income from other Business </t>
  </si>
  <si>
    <t>Depreciation recoverd/ to be recoverd during the year (upto maximum of remaining depreciable  value)</t>
  </si>
  <si>
    <t>765 kV HVDC</t>
  </si>
  <si>
    <t>2 Fill the form in chronological order year wise along with detailed justification clearly bring out the necessity and the benefits accruing to the benficiaries.</t>
  </si>
  <si>
    <t xml:space="preserve">3 In case initial spares are purchased alongwith any equipment, then the cost of such spares should be indicated separately. </t>
  </si>
  <si>
    <t>Capital Cost for Purpose of ARR</t>
  </si>
  <si>
    <t>FORMATS FOR TRUE- UP, APR and ARR/ TARIFF FILING BY TRANSMISSION LICENSEES</t>
  </si>
  <si>
    <t>Capital cost Admitted (A+B-C)</t>
  </si>
  <si>
    <t>Add: Expenditure allowed but not capitalized</t>
  </si>
  <si>
    <t>Form No: P6</t>
  </si>
  <si>
    <t>765 kV level</t>
  </si>
  <si>
    <t>Past Years Data (3 years)</t>
  </si>
  <si>
    <t xml:space="preserve">765 KV </t>
  </si>
  <si>
    <t xml:space="preserve">765/400/220/132 KV Transformers </t>
  </si>
  <si>
    <t xml:space="preserve"> 400/220/132/33KV Transformers </t>
  </si>
  <si>
    <r>
      <t xml:space="preserve">Feeder voltage Level </t>
    </r>
    <r>
      <rPr>
        <b/>
        <sz val="11"/>
        <rFont val="Calibri"/>
        <family val="2"/>
        <scheme val="minor"/>
      </rPr>
      <t>(765 KV)</t>
    </r>
  </si>
  <si>
    <t>Particulars *</t>
  </si>
  <si>
    <t>Applicable rate of Depreciation (%) *</t>
  </si>
  <si>
    <t>Net Block</t>
  </si>
  <si>
    <t>As at the beginning of the Financial Year</t>
  </si>
  <si>
    <t>Deductions</t>
  </si>
  <si>
    <t>As at the end of the Financial Year</t>
  </si>
  <si>
    <t>Buildings</t>
  </si>
  <si>
    <t>Hydraulic works</t>
  </si>
  <si>
    <t>Other Civil Works</t>
  </si>
  <si>
    <t>Lines &amp; Cables</t>
  </si>
  <si>
    <t>Vehicles</t>
  </si>
  <si>
    <t>Furniture &amp; Fixtures</t>
  </si>
  <si>
    <t>Office Equipments</t>
  </si>
  <si>
    <t>Capital Expenditure on Assets not belonging to utility</t>
  </si>
  <si>
    <t>Spare Units</t>
  </si>
  <si>
    <t>Capital Spares</t>
  </si>
  <si>
    <t>TOTAL</t>
  </si>
  <si>
    <t>Total as per Audited Account (for True up year only)</t>
  </si>
  <si>
    <t>* The particular of asset and rate of depreciation should match with those provided in the applicable Tariff Regulations</t>
  </si>
  <si>
    <t xml:space="preserve">Losses in 765 KV system </t>
  </si>
  <si>
    <t>Transmission loss in system (D1-D2-D3)</t>
  </si>
  <si>
    <t>Transmission loss in (Transco) system (%) {D4/D1} x 100</t>
  </si>
  <si>
    <t>Transmission loss in system (E1-E2)</t>
  </si>
  <si>
    <t>Transmission loss in (Transco) system (%) {(E3/E1) x 100}</t>
  </si>
  <si>
    <t>Short Term/ Medium Term Open Access Consumers</t>
  </si>
  <si>
    <t>Number of Short/ Medium Term Open Access Customers</t>
  </si>
  <si>
    <t>Short/ Medium term transmission tariff approved by the Commission</t>
  </si>
  <si>
    <t>Revenue from Short/ Medium term OA customers</t>
  </si>
  <si>
    <t>ARR / Tariff</t>
  </si>
  <si>
    <t>15.10.2019</t>
  </si>
  <si>
    <t>Business Plan for FY 2020-21 to FY 2024-25</t>
  </si>
  <si>
    <t>FY 2018-19 (as per MYT Regulations, 2014)*</t>
  </si>
  <si>
    <t>FY 2019-20 (as per MYT Regulations, 2014)*</t>
  </si>
  <si>
    <t>*The filings shall be as per Multi-Year Distribution Tariff Regulations, 2014 and Multi-Year Transmission Tariff Regulations, 2014, however, filings have to be made on 30th November of the respective year as per these Regulations.</t>
  </si>
  <si>
    <t>Past year</t>
  </si>
  <si>
    <t xml:space="preserve">Past years </t>
  </si>
  <si>
    <t xml:space="preserve">Note </t>
  </si>
  <si>
    <t xml:space="preserve">1. CPI Index shall be considered from the Website of Ministry of Labour Bureau, Government of India. </t>
  </si>
  <si>
    <t xml:space="preserve">1. WPI Index shall be considered from the Website of Office of Economic Advisor of Government of India. </t>
  </si>
  <si>
    <t>Sr. No.</t>
  </si>
  <si>
    <t>Trued-Up O&amp;M Expenses (Without Efficiency Gains/Loss)</t>
  </si>
  <si>
    <t>Normative*</t>
  </si>
  <si>
    <t>MYT Control Period</t>
  </si>
  <si>
    <t>FY 2014-15</t>
  </si>
  <si>
    <t>FY 2015-16</t>
  </si>
  <si>
    <t>FY 2016-17</t>
  </si>
  <si>
    <t>FY 2017-18</t>
  </si>
  <si>
    <t>FY 2018-19</t>
  </si>
  <si>
    <t>FY 2019-20</t>
  </si>
  <si>
    <t>(a)</t>
  </si>
  <si>
    <t>(b)</t>
  </si>
  <si>
    <t xml:space="preserve">(c) </t>
  </si>
  <si>
    <t>(d)</t>
  </si>
  <si>
    <t xml:space="preserve">(e) </t>
  </si>
  <si>
    <t>(f) = [(a)+(b)+(c)+ (d)+(e)]/5 
(Average of Gross O&amp;M expenses)</t>
  </si>
  <si>
    <t>g= f*(1+escalation factor for FY 2017-18)</t>
  </si>
  <si>
    <t>h= g*(1+escalation factor for FY 2018-19)</t>
  </si>
  <si>
    <t>i= h*(1+escalation factor for FY 2019-20)</t>
  </si>
  <si>
    <t>Normative$</t>
  </si>
  <si>
    <t>A&amp;G Expenses</t>
  </si>
  <si>
    <t>Gross O&amp;M Expenses</t>
  </si>
  <si>
    <t>Expenses Capitalised</t>
  </si>
  <si>
    <t>Net O&amp;M Expenses</t>
  </si>
  <si>
    <t>Note: Escalation Factor shall be computed considering CPI: WPI: 60: 40</t>
  </si>
  <si>
    <t>Gross Employee Expenses</t>
  </si>
  <si>
    <t>Employee Expenses Capitalised</t>
  </si>
  <si>
    <t>Net Employee Expenses</t>
  </si>
  <si>
    <t>Gross A&amp;G Expenses</t>
  </si>
  <si>
    <t>A&amp;G Expenses Capitalised</t>
  </si>
  <si>
    <t>Net A&amp;G Expenses</t>
  </si>
  <si>
    <t xml:space="preserve"> Interest and Finance charges such as Credit Rating charges, collection facilitation charges, financing cost of Delayed Payment Surcharge and other finance charges </t>
  </si>
  <si>
    <t>(Rs. Crore)</t>
  </si>
  <si>
    <t>Interest on Normative Loan</t>
  </si>
  <si>
    <t>A. Normative Loan</t>
  </si>
  <si>
    <t xml:space="preserve">Sr. No. </t>
  </si>
  <si>
    <t>Source of Loan</t>
  </si>
  <si>
    <t>True-Up Year (FY ……………..)</t>
  </si>
  <si>
    <t>Tariff Order</t>
  </si>
  <si>
    <t>April-March (Audited)</t>
  </si>
  <si>
    <t>Deviation</t>
  </si>
  <si>
    <t>Approved in Tariff Order</t>
  </si>
  <si>
    <t>Opening Balance of Normative Loan</t>
  </si>
  <si>
    <t>Less: Reduction of Normative Loan due to retirement or replacement of assets</t>
  </si>
  <si>
    <t>Addition of Normative Loan due to capitalisation during the year</t>
  </si>
  <si>
    <t>Repayment of Normative loan during the year</t>
  </si>
  <si>
    <t>Closing Balance of Normative Loan</t>
  </si>
  <si>
    <t>Average Balance of Normative Loan</t>
  </si>
  <si>
    <t>Weighted average Rate of Interest on actual Loans (%)</t>
  </si>
  <si>
    <t>Interest Expenses</t>
  </si>
  <si>
    <t>Interest on Security Deposit from Consumers and Distribution system Users</t>
  </si>
  <si>
    <t>Total Interest Expenses</t>
  </si>
  <si>
    <t>B. Existing Actual Long-term Loans</t>
  </si>
  <si>
    <t>Legend</t>
  </si>
  <si>
    <t>Audited (April to March)</t>
  </si>
  <si>
    <t>Source 1</t>
  </si>
  <si>
    <t>Opening Balance of Loan</t>
  </si>
  <si>
    <t>A1</t>
  </si>
  <si>
    <t>Addition of Loan during the year</t>
  </si>
  <si>
    <t>B1</t>
  </si>
  <si>
    <t>Loan Repayment during the year</t>
  </si>
  <si>
    <t>C1</t>
  </si>
  <si>
    <t>Closing Balance of Loan</t>
  </si>
  <si>
    <t>D1=A1+B1-C1</t>
  </si>
  <si>
    <t>Average Loan Balance</t>
  </si>
  <si>
    <t>E1=(A1+D1)/2</t>
  </si>
  <si>
    <t>Interest Amount Paid in Rs. Crore</t>
  </si>
  <si>
    <t>G1</t>
  </si>
  <si>
    <t>Source 2</t>
  </si>
  <si>
    <t>A2</t>
  </si>
  <si>
    <t>B2</t>
  </si>
  <si>
    <t>C2</t>
  </si>
  <si>
    <t>D2=A2+B2-C2</t>
  </si>
  <si>
    <t>E2=(A2+D2)/2</t>
  </si>
  <si>
    <t>G2</t>
  </si>
  <si>
    <t>Source 3</t>
  </si>
  <si>
    <t>…</t>
  </si>
  <si>
    <t>Opening Balance of Loan = A1+A2+…..</t>
  </si>
  <si>
    <t>Addition of Loan during the year = B1+B2+….</t>
  </si>
  <si>
    <t>Loan Repayment during the year = C1+C2+…..</t>
  </si>
  <si>
    <t>D=A+B-C</t>
  </si>
  <si>
    <t>E=(A+D)/2</t>
  </si>
  <si>
    <t>Total Interest Amount Paid in Rs. Crore (for all the sources) = G1+G2+….</t>
  </si>
  <si>
    <t>Effective Wt. Avg. Rate of Interest</t>
  </si>
  <si>
    <t>H=G/E * 100</t>
  </si>
  <si>
    <t>H=∑(An*Fn)/∑An*100</t>
  </si>
  <si>
    <t>Gross Interest Expenses</t>
  </si>
  <si>
    <t>Less: Expenses Capitalised</t>
  </si>
  <si>
    <t xml:space="preserve">Net Interest Expenses </t>
  </si>
  <si>
    <t>Interest Rate (%)</t>
  </si>
  <si>
    <t>Supervision charges for capital works;</t>
  </si>
  <si>
    <t>Income from sale of tender documents;</t>
  </si>
  <si>
    <t>Excess found on physical verification;</t>
  </si>
  <si>
    <t>Prior Period Income;</t>
  </si>
  <si>
    <t>Miscellaneous receipts; and</t>
  </si>
  <si>
    <t>Any other Non-Tariff Income:</t>
  </si>
  <si>
    <r>
      <rPr>
        <sz val="7"/>
        <color theme="1"/>
        <rFont val="Times New Roman"/>
        <family val="1"/>
      </rPr>
      <t xml:space="preserve">  </t>
    </r>
    <r>
      <rPr>
        <sz val="12"/>
        <color theme="1"/>
        <rFont val="Calibri"/>
        <family val="2"/>
        <scheme val="minor"/>
      </rPr>
      <t xml:space="preserve">Income from sale of scrap; </t>
    </r>
  </si>
  <si>
    <r>
      <rPr>
        <sz val="7"/>
        <color theme="1"/>
        <rFont val="Times New Roman"/>
        <family val="1"/>
      </rPr>
      <t xml:space="preserve"> </t>
    </r>
    <r>
      <rPr>
        <sz val="12"/>
        <color theme="1"/>
        <rFont val="Calibri"/>
        <family val="2"/>
        <scheme val="minor"/>
      </rPr>
      <t>Income from rent of land or buildings;</t>
    </r>
  </si>
  <si>
    <r>
      <rPr>
        <sz val="7"/>
        <color theme="1"/>
        <rFont val="Times New Roman"/>
        <family val="1"/>
      </rPr>
      <t xml:space="preserve"> </t>
    </r>
    <r>
      <rPr>
        <sz val="12"/>
        <color theme="1"/>
        <rFont val="Calibri"/>
        <family val="2"/>
        <scheme val="minor"/>
      </rPr>
      <t>Income from investments;</t>
    </r>
  </si>
  <si>
    <r>
      <rPr>
        <sz val="7"/>
        <color theme="1"/>
        <rFont val="Times New Roman"/>
        <family val="1"/>
      </rPr>
      <t xml:space="preserve">  </t>
    </r>
    <r>
      <rPr>
        <sz val="12"/>
        <color theme="1"/>
        <rFont val="Calibri"/>
        <family val="2"/>
        <scheme val="minor"/>
      </rPr>
      <t>Interest income on advances to suppliers/contractors;</t>
    </r>
  </si>
  <si>
    <t>Interest income on loans / advances to employees;</t>
  </si>
  <si>
    <r>
      <rPr>
        <sz val="7"/>
        <color theme="1"/>
        <rFont val="Times New Roman"/>
        <family val="1"/>
      </rPr>
      <t xml:space="preserve">   </t>
    </r>
    <r>
      <rPr>
        <sz val="12"/>
        <color theme="1"/>
        <rFont val="Calibri"/>
        <family val="2"/>
        <scheme val="minor"/>
      </rPr>
      <t xml:space="preserve">Income from rental from staff quarters; </t>
    </r>
  </si>
  <si>
    <r>
      <rPr>
        <sz val="7"/>
        <color theme="1"/>
        <rFont val="Times New Roman"/>
        <family val="1"/>
      </rPr>
      <t xml:space="preserve"> </t>
    </r>
    <r>
      <rPr>
        <sz val="12"/>
        <color theme="1"/>
        <rFont val="Calibri"/>
        <family val="2"/>
        <scheme val="minor"/>
      </rPr>
      <t xml:space="preserve">Income from rental from contractors; </t>
    </r>
  </si>
  <si>
    <r>
      <rPr>
        <sz val="7"/>
        <color theme="1"/>
        <rFont val="Times New Roman"/>
        <family val="1"/>
      </rPr>
      <t xml:space="preserve">  </t>
    </r>
    <r>
      <rPr>
        <sz val="12"/>
        <color theme="1"/>
        <rFont val="Calibri"/>
        <family val="2"/>
        <scheme val="minor"/>
      </rPr>
      <t>Income from hire charges from contactors and others;</t>
    </r>
  </si>
  <si>
    <r>
      <rPr>
        <sz val="7"/>
        <color theme="1"/>
        <rFont val="Times New Roman"/>
        <family val="1"/>
      </rPr>
      <t xml:space="preserve">  </t>
    </r>
    <r>
      <rPr>
        <sz val="12"/>
        <color theme="1"/>
        <rFont val="Calibri"/>
        <family val="2"/>
        <scheme val="minor"/>
      </rPr>
      <t xml:space="preserve">Income from advertisements; </t>
    </r>
  </si>
  <si>
    <r>
      <rPr>
        <sz val="7"/>
        <color theme="1"/>
        <rFont val="Times New Roman"/>
        <family val="1"/>
      </rPr>
      <t xml:space="preserve"> </t>
    </r>
    <r>
      <rPr>
        <sz val="12"/>
        <color theme="1"/>
        <rFont val="Calibri"/>
        <family val="2"/>
        <scheme val="minor"/>
      </rPr>
      <t xml:space="preserve">Miscellaneous receipts; and </t>
    </r>
  </si>
  <si>
    <t>Any other Non-Tariff Incomes:</t>
  </si>
  <si>
    <t>Form No: F32</t>
  </si>
  <si>
    <t>Depoist by Challan1</t>
  </si>
  <si>
    <t>Depoist by Challan2</t>
  </si>
  <si>
    <t>Sub-total</t>
  </si>
  <si>
    <t>1 To be filed for True- Up year, APR year and for the whole control period.</t>
  </si>
  <si>
    <t>Wherever applicable, the Licensees are required to provide audited/ provisional data along with past years'.</t>
  </si>
  <si>
    <t>Profit/ (Loss) before Tax (A-G)</t>
  </si>
  <si>
    <t>Past years</t>
  </si>
  <si>
    <t>Transmission Tariff per unit (Rs./kWh)</t>
  </si>
  <si>
    <t>75% of Charges recovered from Short Term open access customers</t>
  </si>
  <si>
    <t xml:space="preserve">Sum of Total Alloted Transmission Capacity to all the Distribution Licensees </t>
  </si>
  <si>
    <t>Form No: F33</t>
  </si>
  <si>
    <t xml:space="preserve">Total of (A+B) </t>
  </si>
  <si>
    <t xml:space="preserve">Sum of Total Alloted Transmission Capacity to Bulk Consumers/Long Term Open Access Customers  (If any)  </t>
  </si>
  <si>
    <t>Charges to be paid by Long Term Transmission Customers</t>
  </si>
  <si>
    <t>Alloted Transmission Capacity (MW) of  Long Term Transmission Customers</t>
  </si>
  <si>
    <t>*Note:- Information to be provided for past year, True-Up year and APR year.</t>
  </si>
  <si>
    <t>Long Term TSUs</t>
  </si>
  <si>
    <t>Month</t>
  </si>
  <si>
    <t>Apr</t>
  </si>
  <si>
    <t>May</t>
  </si>
  <si>
    <t>Jun</t>
  </si>
  <si>
    <t>Jul</t>
  </si>
  <si>
    <t>Aug</t>
  </si>
  <si>
    <t>Sep</t>
  </si>
  <si>
    <t>Oct</t>
  </si>
  <si>
    <t>Nov</t>
  </si>
  <si>
    <t>Dec</t>
  </si>
  <si>
    <t>Jan</t>
  </si>
  <si>
    <t>Feb</t>
  </si>
  <si>
    <t>Mar</t>
  </si>
  <si>
    <t xml:space="preserve">Total </t>
  </si>
  <si>
    <t>Transmission Capacity utilisied in MW</t>
  </si>
  <si>
    <t>Revenue in Rs. Crore</t>
  </si>
  <si>
    <t xml:space="preserve">Medium Term TSUs </t>
  </si>
  <si>
    <t>Short Term TSUs</t>
  </si>
  <si>
    <t>Total (A)</t>
  </si>
  <si>
    <t>Projected in the Tariff Order (B)</t>
  </si>
  <si>
    <t>Deviation
(C) = (B)- (A)</t>
  </si>
  <si>
    <t>Form No: F7</t>
  </si>
  <si>
    <t xml:space="preserve">Less: Capital liabilities on account of ACE </t>
  </si>
  <si>
    <t xml:space="preserve">Less: Capital liabilities </t>
  </si>
  <si>
    <t>Increase /Decrease due to Additional Capital Expenditure (ACE)</t>
  </si>
  <si>
    <t>Project Code</t>
  </si>
  <si>
    <t>Project Title</t>
  </si>
  <si>
    <t>Debt Equity Ratio</t>
  </si>
  <si>
    <t>Date of Completion</t>
  </si>
  <si>
    <t>Benefits in Quantified Terms</t>
  </si>
  <si>
    <t>Capital Expenditure</t>
  </si>
  <si>
    <t>Physical Progress (%)</t>
  </si>
  <si>
    <t>Capitalisation</t>
  </si>
  <si>
    <t>Estimated</t>
  </si>
  <si>
    <t>a) Scheme 1</t>
  </si>
  <si>
    <t>b) Scheme 2</t>
  </si>
  <si>
    <t>Cumulative Expenditure Incurred</t>
  </si>
  <si>
    <t>Expenditure Capitalised</t>
  </si>
  <si>
    <t>Opening CWIP</t>
  </si>
  <si>
    <t>Investment during the year</t>
  </si>
  <si>
    <t>Capital Work in Progress</t>
  </si>
  <si>
    <t>Closing CWIP</t>
  </si>
  <si>
    <t>Works Capitalised</t>
  </si>
  <si>
    <t>Interest Capitalised</t>
  </si>
  <si>
    <t>Total Capitalisation</t>
  </si>
  <si>
    <r>
      <rPr>
        <b/>
        <sz val="11"/>
        <rFont val="Calibri"/>
        <family val="2"/>
        <scheme val="minor"/>
      </rPr>
      <t>Note</t>
    </r>
    <r>
      <rPr>
        <sz val="11"/>
        <rFont val="Calibri"/>
        <family val="2"/>
        <scheme val="minor"/>
      </rPr>
      <t>: Seprate Forms shall be submitted for each Rennovation and Modernisation Scheme</t>
    </r>
  </si>
  <si>
    <t xml:space="preserve">*Note:- Information to be provided for past year, True-Up year, APR year and for whole Control Period </t>
  </si>
  <si>
    <t xml:space="preserve">True-Up </t>
  </si>
  <si>
    <t>Approved by the Commission (Y/N)</t>
  </si>
  <si>
    <t>True-Up</t>
  </si>
  <si>
    <t>Rs. Crore</t>
  </si>
  <si>
    <t xml:space="preserve">Form No. F8B </t>
  </si>
  <si>
    <t>Project Details: Capital Work-in-progress - Project-wise details</t>
  </si>
  <si>
    <t xml:space="preserve">Form No.: F8A </t>
  </si>
  <si>
    <t xml:space="preserve">Project Details: Capitalisation Plan </t>
  </si>
  <si>
    <t>3. Details of Capital cost are to be furnished as per Form 14.</t>
  </si>
  <si>
    <t>2. Information to be provided for past year, True-Up year and APR year.</t>
  </si>
  <si>
    <t>Currency</t>
  </si>
  <si>
    <t>Amount of Gross Loan drawn</t>
  </si>
  <si>
    <t>Interest Type (Fixed/ Floating)</t>
  </si>
  <si>
    <t>Base Rate, if Floating Interest</t>
  </si>
  <si>
    <t>Margin, if Floating Interest</t>
  </si>
  <si>
    <t>Are there any Caps/ Floor</t>
  </si>
  <si>
    <t>If above is yes, specify caps/ floor</t>
  </si>
  <si>
    <t>Moratorium Period</t>
  </si>
  <si>
    <t>Repayment Period</t>
  </si>
  <si>
    <t>Repayment Frequency</t>
  </si>
  <si>
    <t>Repayment Instalment</t>
  </si>
  <si>
    <t>Applicable Rate of Interest for the Financial Year</t>
  </si>
  <si>
    <t>Base Exchange Rate</t>
  </si>
  <si>
    <t>Fixed Assets and Depreciation For past year, True-Up year, APR year and for each Year of MYT Control Period</t>
  </si>
  <si>
    <t>a. Employee Expenses</t>
  </si>
  <si>
    <t>Other Expenses Capitalised:</t>
  </si>
  <si>
    <t xml:space="preserve">66 kV  </t>
  </si>
  <si>
    <t>Past Years data</t>
  </si>
  <si>
    <t>PVVNL</t>
  </si>
  <si>
    <t>PuVVNL</t>
  </si>
  <si>
    <t>Net ARR for SLDC function ( E.1- E.2)</t>
  </si>
  <si>
    <t>Licensee wise Load shedding carried out during the True-Up year</t>
  </si>
  <si>
    <t>True-Up Year</t>
  </si>
  <si>
    <t>Previous Years</t>
  </si>
  <si>
    <t>Petitions to be filed in the Control Period under Regulation 4.1 of the UPREC (MYT for Distribution &amp; Transmission) Regulations, 2019</t>
  </si>
  <si>
    <t>The Licensees are required to provide the data in the given formats only within the specified timelines. Not applicable Formats, Cells /Columns should be left blank but not deleted.</t>
  </si>
  <si>
    <t xml:space="preserve">All forms are also to be submitted in hard copy, signed and stamped by an authorized person on behalf of Licensee as per Regulations. </t>
  </si>
  <si>
    <t>Allocation statement of Expenses of SLDC</t>
  </si>
  <si>
    <t>PY 2</t>
  </si>
  <si>
    <t>Total Expenses of STU</t>
  </si>
  <si>
    <t>SLDC Share</t>
  </si>
  <si>
    <t>h</t>
  </si>
  <si>
    <t>Other Expenditure</t>
  </si>
  <si>
    <t>Non-tariff Income</t>
  </si>
  <si>
    <t>Total Expenditure</t>
  </si>
  <si>
    <t xml:space="preserve">Allocated % of SLDC </t>
  </si>
  <si>
    <t xml:space="preserve">Allocated % of Transmission </t>
  </si>
  <si>
    <t>Transmission Share</t>
  </si>
  <si>
    <t>FY (n-2)</t>
  </si>
  <si>
    <t>FY (n-1)</t>
  </si>
  <si>
    <t>FY (n)</t>
  </si>
  <si>
    <t>Form No: F27</t>
  </si>
  <si>
    <t>Form No: F25</t>
  </si>
  <si>
    <t>Form: F24</t>
  </si>
  <si>
    <t>Form No. F23A</t>
  </si>
  <si>
    <t>Form No: F22G</t>
  </si>
  <si>
    <t>Form No: F22F</t>
  </si>
  <si>
    <t>Form No: F22E</t>
  </si>
  <si>
    <t>Form No: F22D</t>
  </si>
  <si>
    <t>Form No: F22C</t>
  </si>
  <si>
    <t>Form No: F22B</t>
  </si>
  <si>
    <t>Form No: F22A</t>
  </si>
  <si>
    <t>Form No.:  F21</t>
  </si>
  <si>
    <t>Form No: F20</t>
  </si>
  <si>
    <t>Form No: F19</t>
  </si>
  <si>
    <t>Form No: F18</t>
  </si>
  <si>
    <t>Form No:F17</t>
  </si>
  <si>
    <t>Form No: F13</t>
  </si>
  <si>
    <t>Form No: F4C</t>
  </si>
  <si>
    <t>Charges to be paid by Medium Term Transmission Customers</t>
  </si>
  <si>
    <t xml:space="preserve">Bulk Consumers/Medium Term Open Access Consumers  (If any) </t>
  </si>
  <si>
    <t>Charges to be paid by Short Term Transmission Customers</t>
  </si>
  <si>
    <t xml:space="preserve">Bulk Consumers/Short Term Open Access Consumers  (If any) </t>
  </si>
  <si>
    <t xml:space="preserve">Form No. F4B </t>
  </si>
  <si>
    <t>Break-up of Revenue</t>
  </si>
  <si>
    <t>F3A</t>
  </si>
  <si>
    <t>Form No: F3A</t>
  </si>
  <si>
    <t>Form No: F3B</t>
  </si>
  <si>
    <t>Form No: F3C</t>
  </si>
  <si>
    <t>F3B</t>
  </si>
  <si>
    <t>F3C</t>
  </si>
  <si>
    <t>F4C</t>
  </si>
  <si>
    <t>F8A</t>
  </si>
  <si>
    <t>F22A</t>
  </si>
  <si>
    <t>F22B</t>
  </si>
  <si>
    <t>F22C</t>
  </si>
  <si>
    <t>F22D</t>
  </si>
  <si>
    <t>F22E</t>
  </si>
  <si>
    <t>F22F</t>
  </si>
  <si>
    <t>F22G</t>
  </si>
  <si>
    <t>F23A</t>
  </si>
  <si>
    <t>Unit</t>
  </si>
  <si>
    <t xml:space="preserve">Actual as per Audited Accounts </t>
  </si>
  <si>
    <t xml:space="preserve">% Change of (C) as compared to (A) </t>
  </si>
  <si>
    <t>(A)</t>
  </si>
  <si>
    <t>(B)</t>
  </si>
  <si>
    <t>(C)</t>
  </si>
  <si>
    <t>(E)</t>
  </si>
  <si>
    <t>Rs Crore</t>
  </si>
  <si>
    <t>A&amp;G expenses</t>
  </si>
  <si>
    <t>R&amp;M expenses</t>
  </si>
  <si>
    <t>Interest on Loan Capital</t>
  </si>
  <si>
    <t>Interest on Working Capital</t>
  </si>
  <si>
    <t>Gross Expenditure</t>
  </si>
  <si>
    <t>Less: A&amp;G expenses capitalised</t>
  </si>
  <si>
    <t>Less: Interest expenses capitalised</t>
  </si>
  <si>
    <t>Net Expenditure</t>
  </si>
  <si>
    <t>Bad Debts &amp; Provisions</t>
  </si>
  <si>
    <t>Prior Period expenses</t>
  </si>
  <si>
    <t>Net Expenditure with provisions</t>
  </si>
  <si>
    <t>Add: Return on Equity (2%)</t>
  </si>
  <si>
    <t>Less: Non-Tariff Income</t>
  </si>
  <si>
    <t>Aggregate Revenue Requirement</t>
  </si>
  <si>
    <t>Revenue from Operations</t>
  </si>
  <si>
    <t>Net Gap/(Surplus)</t>
  </si>
  <si>
    <t>Transferred to GFA (total capitalisation)</t>
  </si>
  <si>
    <t>Energy Handled</t>
  </si>
  <si>
    <t>Transmission Tariff</t>
  </si>
  <si>
    <t>Rs/kWh</t>
  </si>
  <si>
    <t xml:space="preserve">% Change of (B) as compared to (A) </t>
  </si>
  <si>
    <t>(D)</t>
  </si>
  <si>
    <t>Form No: F36</t>
  </si>
  <si>
    <t>ARR Snapshot</t>
  </si>
  <si>
    <t>Form No: F35</t>
  </si>
  <si>
    <t>APR Snapshot</t>
  </si>
  <si>
    <t>Form No: F34</t>
  </si>
  <si>
    <t>True-Up Snapshot</t>
  </si>
  <si>
    <t xml:space="preserve">Approved in Tariff Order </t>
  </si>
  <si>
    <t xml:space="preserve">Trued-Up of Last Year            </t>
  </si>
  <si>
    <t>D=(C-A)/A</t>
  </si>
  <si>
    <t xml:space="preserve">% Change of (C) as compared to (E) </t>
  </si>
  <si>
    <t>F=(C-E)/E</t>
  </si>
  <si>
    <t>C=(B-A)/A</t>
  </si>
  <si>
    <t xml:space="preserve">% Change of (B) as compared to (D) </t>
  </si>
  <si>
    <t>E=(B-D)/D</t>
  </si>
  <si>
    <t>UPPTCL                                                            (True-Up)</t>
  </si>
  <si>
    <t>UPPTCL                                                            (APR)</t>
  </si>
  <si>
    <t>UPPTCL                                                            (ARR)</t>
  </si>
  <si>
    <t>ARR</t>
  </si>
  <si>
    <t>ARR Claimed</t>
  </si>
  <si>
    <t>APR Claimed</t>
  </si>
  <si>
    <t>ARR of Previous Year</t>
  </si>
  <si>
    <t xml:space="preserve">Trued up of Previous Year             </t>
  </si>
  <si>
    <t xml:space="preserve">Trued-Up of Previous Year            </t>
  </si>
  <si>
    <t>G=(B-D)/D</t>
  </si>
  <si>
    <t>Transmission Loss</t>
  </si>
  <si>
    <t>* However, as per the MYT 2019 Regulations, the same will be part of A&amp;G.</t>
  </si>
  <si>
    <t>Finance Charges*</t>
  </si>
  <si>
    <t xml:space="preserve">Net O&amp;M Expenses </t>
  </si>
  <si>
    <t>Average Equity</t>
  </si>
  <si>
    <t>a) Net Employee costs</t>
  </si>
  <si>
    <t>b) Net A&amp;G expenses</t>
  </si>
  <si>
    <t>c) Net R&amp;M expenses</t>
  </si>
  <si>
    <t>True-UP</t>
  </si>
  <si>
    <t xml:space="preserve">Previous Year     Trued-Up  </t>
  </si>
  <si>
    <t>Trued_Up (Rs. Crore)</t>
  </si>
  <si>
    <t xml:space="preserve">Previous Year     Trued-Up             (Rs. Crore)  </t>
  </si>
  <si>
    <t>Rate of Return (%)</t>
  </si>
  <si>
    <t>CWIP &amp; GFA Details</t>
  </si>
  <si>
    <t>Parameters</t>
  </si>
  <si>
    <t>Opening WIP as on 1st April</t>
  </si>
  <si>
    <t>Empployee Expense Capitalisation</t>
  </si>
  <si>
    <t>A&amp;G Expense Capitalisation</t>
  </si>
  <si>
    <t>Interest Capitalisation</t>
  </si>
  <si>
    <t>Closing WIP as on 31st March</t>
  </si>
  <si>
    <t>Opening GFA  as on 1st April</t>
  </si>
  <si>
    <t>Closing GFA as on 31st March</t>
  </si>
  <si>
    <t>Gross allowable Depreciation</t>
  </si>
  <si>
    <t>Net allowable Deprecaition</t>
  </si>
  <si>
    <t>Audited Accounts</t>
  </si>
  <si>
    <t xml:space="preserve">Trued-Up (Previous Year) </t>
  </si>
  <si>
    <t>Approved in True-Up</t>
  </si>
  <si>
    <t>True-Up Claimed</t>
  </si>
  <si>
    <t xml:space="preserve">Previous Year                                  Trued-Up  </t>
  </si>
  <si>
    <t xml:space="preserve">Previous Year                               Trued-Up  (Rs. Crore)  </t>
  </si>
  <si>
    <t xml:space="preserve">Note: Where transmission charges for Intra-state System payble for a month by a Long-Term, Medium-Term and Short-Term transmission customer shall be computed as per Regulation 33.2 of UPERC MYT Distribution &amp; Transmission Regulations, 2019. </t>
  </si>
  <si>
    <t>Trued-Up (Rs. Crore)</t>
  </si>
  <si>
    <t xml:space="preserve">Trued-Up of Previous Year                                  </t>
  </si>
  <si>
    <t>Rs. Cr</t>
  </si>
  <si>
    <t>Note: Columns for rest of the years for Control Period shall be replicated.</t>
  </si>
  <si>
    <t>Trued-Up of Previous Year (Rs. Crore)</t>
  </si>
  <si>
    <t xml:space="preserve">A few formats may seem to contain similar information, but the same has been done purposely for a reason, hence must be filled / linked. </t>
  </si>
  <si>
    <t>Formats must be provided with links, information entered once must be linked in other formats to avoid errors.</t>
  </si>
  <si>
    <t>Public Hearing Attendence List</t>
  </si>
  <si>
    <t>List of Persons who attended Public Hearing at _______________  dated:________________</t>
  </si>
  <si>
    <t>S. No.</t>
  </si>
  <si>
    <t>Name</t>
  </si>
  <si>
    <t>Organization/ Address</t>
  </si>
  <si>
    <t>E-mail Id</t>
  </si>
  <si>
    <t xml:space="preserve">Contact No. </t>
  </si>
  <si>
    <t>Signature</t>
  </si>
  <si>
    <t>Publication Details</t>
  </si>
  <si>
    <t xml:space="preserve">Name of News Paper </t>
  </si>
  <si>
    <t xml:space="preserve">Edition </t>
  </si>
  <si>
    <t>Date of Publication</t>
  </si>
  <si>
    <t xml:space="preserve">Language </t>
  </si>
  <si>
    <t>Details of Publication (Public Hearing, True-Up, ARR  etc.)</t>
  </si>
  <si>
    <t>Remarks:</t>
  </si>
  <si>
    <t>Form No: F38</t>
  </si>
  <si>
    <t>Note: Attendence list for Public Hearings must be provided by the Licensee.</t>
  </si>
  <si>
    <t>F37</t>
  </si>
  <si>
    <t>F38</t>
  </si>
  <si>
    <t>Form No: F37</t>
  </si>
  <si>
    <t>Notes (Important):</t>
  </si>
  <si>
    <t xml:space="preserve">The Licensee will collate all informations required in Public Hearing Process Chapter, topic wise (as given in Tariff Order) with the Comments/ Suggestions/ Objections required, then their reply to the Commission &amp; then leave space for Commission's view. This file will be in word document &amp; needs to be submitted with in 7 days from the Public Hearing held. </t>
  </si>
  <si>
    <t>Amortisation</t>
  </si>
  <si>
    <t>a.</t>
  </si>
  <si>
    <t>b.</t>
  </si>
  <si>
    <t xml:space="preserve">Net Employee Expenses </t>
  </si>
  <si>
    <t>Net A&amp;G Expense</t>
  </si>
  <si>
    <t>Total Net O&amp;M expenses ( i+ii+iii)</t>
  </si>
  <si>
    <t>Total Net O&amp;M expenses (i+ii+iii)</t>
  </si>
  <si>
    <t>Note: Wherever required rows may be inserted to accommodate extra data.</t>
  </si>
  <si>
    <t>Wherever required rows may be inserted to accommodate extra data.</t>
  </si>
  <si>
    <t xml:space="preserve">Note: The ARR of SLDC shall be filed separately by SLDC.    </t>
  </si>
  <si>
    <t>Maintenance spares at 40% of the R&amp;M Expenses for two months</t>
  </si>
  <si>
    <t>One and a half month equivalent of expected revenue from transmission charges at the prevailing Tariff</t>
  </si>
  <si>
    <t>Less: Deductions during the year</t>
  </si>
  <si>
    <t>Capex and Capitalisation Details</t>
  </si>
  <si>
    <t>Scheme wise</t>
  </si>
  <si>
    <t>Investment</t>
  </si>
  <si>
    <t>Scheme 1</t>
  </si>
  <si>
    <t>Scheme 2</t>
  </si>
  <si>
    <t>Scheme 3</t>
  </si>
  <si>
    <t>….</t>
  </si>
  <si>
    <t>Total including Interest and Employee Cost capitalised (A)</t>
  </si>
  <si>
    <t>Employee Cost Capitalised (B)</t>
  </si>
  <si>
    <t>Interest Expenses Capitalised (C)</t>
  </si>
  <si>
    <t>Total (D= A - B - C)</t>
  </si>
  <si>
    <t>Asset not belonging to Discoms (E)</t>
  </si>
  <si>
    <t>Total (F= D+E)</t>
  </si>
  <si>
    <t>Form No:F14A</t>
  </si>
  <si>
    <t>Rosa Power Supply Company Limited</t>
  </si>
  <si>
    <t>Rosa TPP to PGCIL Network</t>
  </si>
  <si>
    <t>AC</t>
  </si>
  <si>
    <t>D/C</t>
  </si>
  <si>
    <t>15.03.2012</t>
  </si>
  <si>
    <t>SBI-MCLR (1-year) as on 01 Oct 2019 + 250 basis points (Applicable Rate of Interest for IOWC)</t>
  </si>
  <si>
    <t>NA</t>
  </si>
  <si>
    <t>CY - 2019-20</t>
  </si>
  <si>
    <t>FY (n+1) 2020-21</t>
  </si>
  <si>
    <t>FY (n+2) 2021-22</t>
  </si>
  <si>
    <t>FY (n+3) 2022-23</t>
  </si>
  <si>
    <t>FY (n+4) 2023-24</t>
  </si>
  <si>
    <t>FY (n+5) 2024-25</t>
  </si>
  <si>
    <t>Depreciation FY 2019-20</t>
  </si>
  <si>
    <t>APR (FY 2019-20)</t>
  </si>
  <si>
    <t>Advance Against Depreciation</t>
  </si>
  <si>
    <t>NFA / WDV FY 2019-20</t>
  </si>
  <si>
    <t>Wtd average escalation</t>
  </si>
  <si>
    <t>Composite Index</t>
  </si>
  <si>
    <t>CPI YoY Escalation</t>
  </si>
  <si>
    <t>WPI YoY Escalation</t>
  </si>
  <si>
    <t>$ Calculation of CPI and WPI YoY Escalation factor</t>
  </si>
  <si>
    <t>* Basis for calculation of Escalation Factor</t>
  </si>
  <si>
    <t>O&amp;M Charges - PGCIL Bays (Rs. Lakh/Bay)</t>
  </si>
  <si>
    <t>O&amp;M Charges - PGCIL Bays (Rs. Crs)</t>
  </si>
  <si>
    <t>O&amp;M Charges @ 2% of capital cost (Rs Crs)</t>
  </si>
  <si>
    <t>R &amp; M Expenses</t>
  </si>
  <si>
    <t>O&amp;M Charges for bays constructed by PGCIL ^</t>
  </si>
  <si>
    <t>^ Bay maintenance cost and escalation considered at actuals as charged by PGCIL as per MoU dated 18.08.2017 and 19.08.2019</t>
  </si>
  <si>
    <t>3a</t>
  </si>
  <si>
    <t>3b</t>
  </si>
  <si>
    <t>R&amp;M Expense including PGCIL Bay maintenance charges</t>
  </si>
  <si>
    <t>As per Generation MYT Petition for 2019-24 Control Period</t>
  </si>
  <si>
    <t>Shortfall/ Excess before tariff revision impact (F-A)</t>
  </si>
  <si>
    <t>Shortfall/ Excess after tariff revision impact</t>
  </si>
  <si>
    <t>FY 21 Revenue in Rs. Crore</t>
  </si>
  <si>
    <t>FY 22 Revenue in Rs. Crore</t>
  </si>
  <si>
    <t>FY 23 Revenue in Rs. Crore</t>
  </si>
  <si>
    <t>FY 24 Revenue in Rs. Crore</t>
  </si>
  <si>
    <t>FY 25 Revenue in Rs. Crore</t>
  </si>
  <si>
    <t>2 (Twin Moose)</t>
  </si>
  <si>
    <t>Conventional</t>
  </si>
  <si>
    <t>400/220</t>
  </si>
  <si>
    <t>Ckt 1: 22 Mar 2017
Ckt 2: 04 Mar 2017</t>
  </si>
  <si>
    <t>400/220 KV PGCIL Substation Shahjahanpur, Uttar Pradesh</t>
  </si>
  <si>
    <t>Plant &amp; Machinery</t>
  </si>
  <si>
    <t>Capital cost admitted as on 15 Mar 2012</t>
  </si>
  <si>
    <t>UPERC Order in Petition No 837/2012 dated 
29 Jun 2016 and Corregendum dated 
20 Oct 2016</t>
  </si>
  <si>
    <t>UPERC Order in Petition No 1197 of 2017 dated 
29 Jan 2018</t>
  </si>
  <si>
    <t>Average</t>
  </si>
  <si>
    <t>US $</t>
  </si>
  <si>
    <t>Lending Consortium led by IDBI</t>
  </si>
  <si>
    <t>Axis Bank</t>
  </si>
  <si>
    <t>Allahabad bank</t>
  </si>
  <si>
    <t>Syndicate Bank</t>
  </si>
  <si>
    <t>IDBI</t>
  </si>
  <si>
    <t>ICICI</t>
  </si>
  <si>
    <t>INR</t>
  </si>
  <si>
    <t>Floating</t>
  </si>
  <si>
    <t>IDBI base rate</t>
  </si>
  <si>
    <t>3 month LIBOR</t>
  </si>
  <si>
    <t>6 month LIBOR</t>
  </si>
  <si>
    <t>3 Month LIBOR</t>
  </si>
  <si>
    <t>12 years</t>
  </si>
  <si>
    <t>Quarterly</t>
  </si>
  <si>
    <t>4 years (starting from 20.02.2018)</t>
  </si>
  <si>
    <t xml:space="preserve">** No separate loans availaed for Transmission Line and is integral part of Rosa Power Supply Company Limited Stage-II debt </t>
  </si>
  <si>
    <t>Details of Rosa Power Supply Company Limited Stage II Loans**</t>
  </si>
  <si>
    <t>True- Up / APR</t>
  </si>
  <si>
    <t>Total O&amp;M Charges (B)</t>
  </si>
  <si>
    <t>O&amp;M Charges - Approved in TO (A) (Rs. Crs)</t>
  </si>
  <si>
    <t>Capital Cost of Transmission Line (Rs Crs)</t>
  </si>
  <si>
    <t>Approved 
(in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</si>
</sst>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 #,##0.00_ ;_ * \-#,##0.00_ ;_ * &quot;-&quot;??_ ;_ @_ "/>
    <numFmt numFmtId="165" formatCode="_-* #,##0.00_-;\-* #,##0.00_-;_-* &quot;-&quot;??_-;_-@_-"/>
    <numFmt numFmtId="166" formatCode="0.00_)"/>
    <numFmt numFmtId="167" formatCode="&quot;ß&quot;#,##0.00_);\(&quot;ß&quot;#,##0.00\)"/>
    <numFmt numFmtId="168" formatCode="_-* #,##0_-;\-* #,##0_-;_-* &quot;-&quot;??_-;_-@_-"/>
    <numFmt numFmtId="169" formatCode="0.0%"/>
    <numFmt numFmtId="170" formatCode="0.0000"/>
    <numFmt numFmtId="171" formatCode="0.000"/>
    <numFmt numFmtId="172" formatCode="\-"/>
    <numFmt numFmtId="173" formatCode="0.0"/>
    <numFmt numFmtId="174" formatCode="[$-F400]h:mm:ss\ AM/PM"/>
  </numFmts>
  <fonts count="54" x14ac:knownFonts="1">
    <font>
      <sz val="11"/>
      <color theme="1"/>
      <name val="Calibri"/>
      <family val="2"/>
      <scheme val="minor"/>
    </font>
    <font>
      <sz val="10"/>
      <name val="Arial"/>
      <family val="2"/>
    </font>
    <font>
      <b/>
      <sz val="12"/>
      <name val="Arial"/>
      <family val="2"/>
    </font>
    <font>
      <sz val="12"/>
      <name val="Tms Rmn"/>
    </font>
    <font>
      <sz val="10"/>
      <name val="Helv"/>
    </font>
    <font>
      <sz val="8"/>
      <name val="Arial"/>
      <family val="2"/>
    </font>
    <font>
      <sz val="7"/>
      <name val="Small Fonts"/>
      <family val="2"/>
    </font>
    <font>
      <b/>
      <i/>
      <sz val="16"/>
      <name val="Helv"/>
    </font>
    <font>
      <sz val="10"/>
      <name val="Arial"/>
      <family val="2"/>
    </font>
    <font>
      <sz val="11"/>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b/>
      <u/>
      <sz val="11"/>
      <name val="Calibri"/>
      <family val="2"/>
      <scheme val="minor"/>
    </font>
    <font>
      <b/>
      <sz val="11"/>
      <name val="Calibri"/>
      <family val="2"/>
      <scheme val="minor"/>
    </font>
    <font>
      <b/>
      <sz val="11"/>
      <color indexed="61"/>
      <name val="Calibri"/>
      <family val="2"/>
      <scheme val="minor"/>
    </font>
    <font>
      <sz val="11"/>
      <color indexed="8"/>
      <name val="Calibri"/>
      <family val="2"/>
      <scheme val="minor"/>
    </font>
    <font>
      <b/>
      <sz val="11"/>
      <color indexed="8"/>
      <name val="Calibri"/>
      <family val="2"/>
      <scheme val="minor"/>
    </font>
    <font>
      <b/>
      <vertAlign val="superscript"/>
      <sz val="11"/>
      <name val="Calibri"/>
      <family val="2"/>
      <scheme val="minor"/>
    </font>
    <font>
      <vertAlign val="superscript"/>
      <sz val="11"/>
      <name val="Calibri"/>
      <family val="2"/>
      <scheme val="minor"/>
    </font>
    <font>
      <u/>
      <sz val="11"/>
      <color theme="1"/>
      <name val="Calibri"/>
      <family val="2"/>
      <scheme val="minor"/>
    </font>
    <font>
      <b/>
      <u/>
      <sz val="11"/>
      <color theme="1"/>
      <name val="Calibri"/>
      <family val="2"/>
      <scheme val="minor"/>
    </font>
    <font>
      <b/>
      <sz val="11"/>
      <color indexed="9"/>
      <name val="Calibri"/>
      <family val="2"/>
      <scheme val="minor"/>
    </font>
    <font>
      <u/>
      <sz val="11"/>
      <name val="Calibri"/>
      <family val="2"/>
      <scheme val="minor"/>
    </font>
    <font>
      <i/>
      <sz val="11"/>
      <name val="Calibri"/>
      <family val="2"/>
      <scheme val="minor"/>
    </font>
    <font>
      <b/>
      <i/>
      <sz val="1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b/>
      <sz val="12"/>
      <color theme="1"/>
      <name val="Calibri"/>
      <family val="2"/>
    </font>
    <font>
      <sz val="12"/>
      <color theme="1"/>
      <name val="Calibri"/>
      <family val="2"/>
    </font>
    <font>
      <b/>
      <u/>
      <sz val="14"/>
      <color theme="1"/>
      <name val="Calibri"/>
      <family val="2"/>
      <scheme val="minor"/>
    </font>
    <font>
      <sz val="11"/>
      <name val="Times New Roman"/>
      <family val="1"/>
    </font>
    <font>
      <b/>
      <sz val="11"/>
      <name val="Times New Roman"/>
      <family val="1"/>
    </font>
    <font>
      <sz val="10"/>
      <name val="Times New Roman"/>
      <family val="1"/>
    </font>
    <font>
      <sz val="11"/>
      <color indexed="8"/>
      <name val="Calibri"/>
      <family val="2"/>
    </font>
    <font>
      <sz val="11"/>
      <color theme="1"/>
      <name val="Calibri"/>
      <family val="2"/>
    </font>
    <font>
      <b/>
      <sz val="12"/>
      <color rgb="FF000000"/>
      <name val="Calibri"/>
      <family val="2"/>
    </font>
    <font>
      <sz val="12"/>
      <color theme="1"/>
      <name val="Calibri"/>
      <family val="2"/>
      <scheme val="minor"/>
    </font>
    <font>
      <sz val="7"/>
      <color theme="1"/>
      <name val="Times New Roman"/>
      <family val="1"/>
    </font>
    <font>
      <sz val="12"/>
      <color theme="1"/>
      <name val="Calibri"/>
      <family val="1"/>
      <scheme val="minor"/>
    </font>
    <font>
      <sz val="8"/>
      <name val="Calibri"/>
      <family val="2"/>
      <scheme val="minor"/>
    </font>
    <font>
      <sz val="11"/>
      <color theme="1"/>
      <name val="Book Antiqua"/>
      <family val="2"/>
    </font>
    <font>
      <b/>
      <sz val="11"/>
      <color rgb="FF000000"/>
      <name val="Calibri"/>
      <family val="2"/>
      <scheme val="minor"/>
    </font>
    <font>
      <b/>
      <sz val="11"/>
      <color rgb="FF000000"/>
      <name val="Calibri"/>
      <family val="2"/>
    </font>
    <font>
      <sz val="11"/>
      <color rgb="FF000000"/>
      <name val="Calibri"/>
      <family val="2"/>
    </font>
    <font>
      <sz val="9"/>
      <color indexed="8"/>
      <name val="Times New Roman"/>
      <family val="1"/>
    </font>
    <font>
      <b/>
      <sz val="11"/>
      <color theme="1"/>
      <name val="Calibri"/>
      <family val="2"/>
    </font>
    <font>
      <b/>
      <sz val="9"/>
      <color indexed="81"/>
      <name val="Tahoma"/>
      <charset val="1"/>
    </font>
    <font>
      <sz val="10"/>
      <color theme="1"/>
      <name val="Open Sans"/>
      <family val="2"/>
    </font>
    <font>
      <b/>
      <sz val="10"/>
      <color theme="1"/>
      <name val="Open Sans"/>
      <family val="2"/>
    </font>
    <font>
      <b/>
      <sz val="10"/>
      <name val="Calibri"/>
      <family val="2"/>
      <scheme val="minor"/>
    </font>
    <font>
      <sz val="11"/>
      <color rgb="FFFF0000"/>
      <name val="Calibri"/>
      <family val="2"/>
      <scheme val="minor"/>
    </font>
  </fonts>
  <fills count="2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4"/>
        <bgColor indexed="64"/>
      </patternFill>
    </fill>
    <fill>
      <patternFill patternType="solid">
        <fgColor indexed="12"/>
        <bgColor indexed="64"/>
      </patternFill>
    </fill>
    <fill>
      <patternFill patternType="solid">
        <fgColor theme="9"/>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8CCE4"/>
        <bgColor indexed="64"/>
      </patternFill>
    </fill>
    <fill>
      <patternFill patternType="solid">
        <fgColor indexed="9"/>
        <bgColor indexed="64"/>
      </patternFill>
    </fill>
    <fill>
      <patternFill patternType="solid">
        <fgColor theme="4" tint="0.59999389629810485"/>
        <bgColor rgb="FF000000"/>
      </patternFill>
    </fill>
    <fill>
      <patternFill patternType="solid">
        <fgColor theme="0"/>
        <bgColor rgb="FF000000"/>
      </patternFill>
    </fill>
    <fill>
      <patternFill patternType="solid">
        <fgColor rgb="FFC5D9F1"/>
        <bgColor indexed="64"/>
      </patternFill>
    </fill>
    <fill>
      <patternFill patternType="solid">
        <fgColor theme="3" tint="0.79998168889431442"/>
        <bgColor indexed="64"/>
      </patternFill>
    </fill>
    <fill>
      <patternFill patternType="solid">
        <fgColor rgb="FFDDDDDD"/>
        <bgColor indexed="64"/>
      </patternFill>
    </fill>
  </fills>
  <borders count="32">
    <border>
      <left/>
      <right/>
      <top/>
      <bottom/>
      <diagonal/>
    </border>
    <border>
      <left/>
      <right style="thin">
        <color indexed="8"/>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6">
    <xf numFmtId="0" fontId="0" fillId="0" borderId="0"/>
    <xf numFmtId="0" fontId="1" fillId="0" borderId="0"/>
    <xf numFmtId="0" fontId="3" fillId="0" borderId="0" applyNumberFormat="0" applyFill="0" applyBorder="0" applyAlignment="0" applyProtection="0"/>
    <xf numFmtId="165" fontId="1" fillId="0" borderId="0" applyFont="0" applyFill="0" applyBorder="0" applyAlignment="0" applyProtection="0"/>
    <xf numFmtId="0" fontId="4" fillId="0" borderId="1"/>
    <xf numFmtId="165" fontId="8" fillId="0" borderId="0" applyFont="0" applyFill="0" applyBorder="0" applyAlignment="0" applyProtection="0"/>
    <xf numFmtId="0" fontId="4" fillId="0" borderId="1"/>
    <xf numFmtId="38" fontId="5" fillId="2" borderId="0" applyNumberFormat="0" applyBorder="0" applyAlignment="0" applyProtection="0"/>
    <xf numFmtId="0" fontId="2" fillId="0" borderId="2" applyNumberFormat="0" applyAlignment="0" applyProtection="0">
      <alignment horizontal="left" vertical="center"/>
    </xf>
    <xf numFmtId="0" fontId="2" fillId="0" borderId="3">
      <alignment horizontal="left" vertical="center"/>
    </xf>
    <xf numFmtId="10" fontId="5" fillId="3" borderId="4" applyNumberFormat="0" applyBorder="0" applyAlignment="0" applyProtection="0"/>
    <xf numFmtId="37" fontId="6" fillId="0" borderId="0"/>
    <xf numFmtId="166" fontId="7" fillId="0" borderId="0"/>
    <xf numFmtId="0" fontId="8" fillId="0" borderId="0"/>
    <xf numFmtId="9" fontId="1" fillId="0" borderId="0" applyFont="0" applyFill="0" applyBorder="0" applyAlignment="0" applyProtection="0"/>
    <xf numFmtId="167" fontId="1" fillId="0" borderId="0" applyFont="0" applyFill="0" applyBorder="0" applyAlignment="0" applyProtection="0"/>
    <xf numFmtId="10" fontId="1" fillId="0" borderId="0" applyFont="0" applyFill="0" applyBorder="0" applyAlignment="0" applyProtection="0"/>
    <xf numFmtId="0" fontId="8"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13" fillId="0" borderId="0" applyFont="0" applyFill="0" applyBorder="0" applyAlignment="0" applyProtection="0"/>
    <xf numFmtId="0" fontId="8" fillId="0" borderId="0"/>
    <xf numFmtId="165" fontId="8"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1" fillId="0" borderId="0"/>
    <xf numFmtId="43" fontId="13" fillId="0" borderId="0" applyFont="0" applyFill="0" applyBorder="0" applyAlignment="0" applyProtection="0"/>
    <xf numFmtId="0" fontId="1" fillId="0" borderId="0"/>
    <xf numFmtId="0" fontId="1" fillId="0" borderId="0"/>
    <xf numFmtId="0" fontId="1" fillId="0" borderId="0"/>
    <xf numFmtId="0" fontId="35" fillId="0" borderId="0"/>
    <xf numFmtId="0" fontId="35" fillId="0" borderId="0"/>
    <xf numFmtId="0" fontId="1" fillId="0" borderId="0"/>
    <xf numFmtId="0" fontId="1" fillId="0" borderId="0" applyBorder="0" applyProtection="0"/>
    <xf numFmtId="0" fontId="13" fillId="0" borderId="0"/>
    <xf numFmtId="164" fontId="13" fillId="0" borderId="0" applyFont="0" applyFill="0" applyBorder="0" applyAlignment="0" applyProtection="0"/>
    <xf numFmtId="9" fontId="13"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167" fontId="1"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1" fillId="0" borderId="0" applyFont="0" applyFill="0" applyBorder="0" applyAlignment="0" applyProtection="0"/>
    <xf numFmtId="164" fontId="36" fillId="0" borderId="0" applyFont="0" applyFill="0" applyBorder="0" applyAlignment="0" applyProtection="0"/>
    <xf numFmtId="165" fontId="36" fillId="0" borderId="0" applyFont="0" applyFill="0" applyBorder="0" applyAlignment="0" applyProtection="0"/>
    <xf numFmtId="0" fontId="1" fillId="0" borderId="0"/>
    <xf numFmtId="0" fontId="1" fillId="0" borderId="0"/>
    <xf numFmtId="0" fontId="1" fillId="0" borderId="0"/>
    <xf numFmtId="0" fontId="37" fillId="0" borderId="0"/>
    <xf numFmtId="0" fontId="13" fillId="0" borderId="0"/>
    <xf numFmtId="0" fontId="36" fillId="0" borderId="0"/>
    <xf numFmtId="0" fontId="36" fillId="0" borderId="0"/>
    <xf numFmtId="0" fontId="13" fillId="0" borderId="0"/>
    <xf numFmtId="9" fontId="1" fillId="0" borderId="0" applyFont="0" applyFill="0" applyBorder="0" applyAlignment="0" applyProtection="0"/>
    <xf numFmtId="9" fontId="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3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35" fillId="0" borderId="0"/>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xf numFmtId="0" fontId="1" fillId="0" borderId="0"/>
    <xf numFmtId="0" fontId="1" fillId="0" borderId="0"/>
    <xf numFmtId="0" fontId="1" fillId="0" borderId="0">
      <alignment vertical="center"/>
    </xf>
    <xf numFmtId="0" fontId="1" fillId="0" borderId="0">
      <alignment vertical="center"/>
    </xf>
    <xf numFmtId="0" fontId="43" fillId="0" borderId="0"/>
    <xf numFmtId="9" fontId="43" fillId="0" borderId="0" applyFont="0" applyFill="0" applyBorder="0" applyAlignment="0" applyProtection="0"/>
  </cellStyleXfs>
  <cellXfs count="1561">
    <xf numFmtId="0" fontId="0" fillId="0" borderId="0" xfId="0"/>
    <xf numFmtId="0" fontId="9" fillId="12" borderId="4" xfId="0" applyFont="1" applyFill="1" applyBorder="1"/>
    <xf numFmtId="0" fontId="0" fillId="0" borderId="4" xfId="0" applyBorder="1" applyAlignment="1">
      <alignment wrapText="1"/>
    </xf>
    <xf numFmtId="0" fontId="0" fillId="13" borderId="4" xfId="0" applyFill="1" applyBorder="1" applyAlignment="1">
      <alignment wrapText="1"/>
    </xf>
    <xf numFmtId="0" fontId="13" fillId="13" borderId="4" xfId="0" applyFont="1" applyFill="1" applyBorder="1" applyAlignment="1">
      <alignment wrapText="1"/>
    </xf>
    <xf numFmtId="0" fontId="13" fillId="0" borderId="4" xfId="0" applyFont="1" applyBorder="1"/>
    <xf numFmtId="0" fontId="9" fillId="0" borderId="4" xfId="0" applyFont="1" applyBorder="1"/>
    <xf numFmtId="0" fontId="15" fillId="0" borderId="0" xfId="18" applyFont="1" applyAlignment="1">
      <alignment horizontal="center"/>
    </xf>
    <xf numFmtId="2" fontId="9" fillId="0" borderId="4" xfId="5" applyNumberFormat="1" applyFont="1" applyBorder="1" applyAlignment="1">
      <alignment horizontal="right"/>
    </xf>
    <xf numFmtId="2" fontId="9" fillId="0" borderId="4" xfId="5" applyNumberFormat="1" applyFont="1" applyBorder="1" applyAlignment="1">
      <alignment horizontal="center"/>
    </xf>
    <xf numFmtId="2" fontId="9" fillId="0" borderId="4" xfId="5" applyNumberFormat="1" applyFont="1" applyBorder="1"/>
    <xf numFmtId="1" fontId="9" fillId="0" borderId="4" xfId="5" applyNumberFormat="1" applyFont="1" applyBorder="1" applyAlignment="1">
      <alignment horizontal="right"/>
    </xf>
    <xf numFmtId="1" fontId="15" fillId="0" borderId="0" xfId="5" applyNumberFormat="1" applyFont="1" applyAlignment="1">
      <alignment horizontal="right"/>
    </xf>
    <xf numFmtId="0" fontId="9" fillId="0" borderId="0" xfId="13" applyFont="1" applyAlignment="1">
      <alignment horizontal="left"/>
    </xf>
    <xf numFmtId="0" fontId="15" fillId="0" borderId="0" xfId="0" applyFont="1"/>
    <xf numFmtId="0" fontId="9" fillId="0" borderId="4" xfId="0" applyFont="1" applyBorder="1" applyAlignment="1">
      <alignment wrapText="1"/>
    </xf>
    <xf numFmtId="0" fontId="9" fillId="0" borderId="4" xfId="0" applyFont="1" applyBorder="1" applyAlignment="1">
      <alignment horizontal="left"/>
    </xf>
    <xf numFmtId="0" fontId="9" fillId="0" borderId="0" xfId="13" applyFont="1" applyAlignment="1">
      <alignment horizontal="center"/>
    </xf>
    <xf numFmtId="0" fontId="9" fillId="0" borderId="4" xfId="0" applyFont="1" applyBorder="1" applyAlignment="1">
      <alignment horizontal="left" wrapText="1"/>
    </xf>
    <xf numFmtId="0" fontId="15" fillId="0" borderId="4" xfId="0" applyFont="1" applyBorder="1" applyAlignment="1">
      <alignment wrapText="1"/>
    </xf>
    <xf numFmtId="0" fontId="0" fillId="13" borderId="11" xfId="0" applyFill="1" applyBorder="1" applyAlignment="1">
      <alignment wrapText="1"/>
    </xf>
    <xf numFmtId="0" fontId="0" fillId="0" borderId="4" xfId="0" applyBorder="1" applyAlignment="1">
      <alignment horizontal="center"/>
    </xf>
    <xf numFmtId="0" fontId="15" fillId="0" borderId="4" xfId="13" applyFont="1" applyBorder="1" applyAlignment="1">
      <alignment horizontal="center"/>
    </xf>
    <xf numFmtId="0" fontId="9" fillId="0" borderId="4" xfId="13" applyFont="1" applyBorder="1" applyAlignment="1">
      <alignment horizontal="center"/>
    </xf>
    <xf numFmtId="0" fontId="9" fillId="9" borderId="4" xfId="18" applyFont="1" applyFill="1" applyBorder="1" applyAlignment="1">
      <alignment horizontal="center"/>
    </xf>
    <xf numFmtId="0" fontId="18" fillId="9" borderId="4" xfId="18" applyFont="1" applyFill="1" applyBorder="1" applyAlignment="1">
      <alignment horizontal="left" wrapText="1"/>
    </xf>
    <xf numFmtId="0" fontId="15" fillId="9" borderId="4" xfId="18" applyFont="1" applyFill="1" applyBorder="1" applyAlignment="1">
      <alignment wrapText="1"/>
    </xf>
    <xf numFmtId="0" fontId="15" fillId="9" borderId="4" xfId="18" applyFont="1" applyFill="1" applyBorder="1" applyAlignment="1">
      <alignment horizontal="right"/>
    </xf>
    <xf numFmtId="0" fontId="9" fillId="9" borderId="4" xfId="18" applyFont="1" applyFill="1" applyBorder="1" applyAlignment="1">
      <alignment wrapText="1"/>
    </xf>
    <xf numFmtId="0" fontId="9" fillId="9" borderId="23" xfId="18" applyFont="1" applyFill="1" applyBorder="1" applyAlignment="1">
      <alignment wrapText="1"/>
    </xf>
    <xf numFmtId="0" fontId="15" fillId="9" borderId="11" xfId="18" applyFont="1" applyFill="1" applyBorder="1" applyAlignment="1">
      <alignment wrapText="1"/>
    </xf>
    <xf numFmtId="0" fontId="9" fillId="9" borderId="11" xfId="18" applyFont="1" applyFill="1" applyBorder="1" applyAlignment="1">
      <alignment wrapText="1"/>
    </xf>
    <xf numFmtId="0" fontId="15" fillId="9" borderId="16" xfId="18" applyFont="1" applyFill="1" applyBorder="1" applyAlignment="1">
      <alignment wrapText="1"/>
    </xf>
    <xf numFmtId="0" fontId="17" fillId="9" borderId="4" xfId="18" applyFont="1" applyFill="1" applyBorder="1" applyAlignment="1">
      <alignment horizontal="left" wrapText="1"/>
    </xf>
    <xf numFmtId="0" fontId="17" fillId="9" borderId="4" xfId="18" applyFont="1" applyFill="1" applyBorder="1" applyAlignment="1">
      <alignment horizontal="justify" wrapText="1"/>
    </xf>
    <xf numFmtId="0" fontId="13" fillId="0" borderId="4" xfId="0" applyFont="1" applyBorder="1" applyAlignment="1">
      <alignment wrapText="1"/>
    </xf>
    <xf numFmtId="2" fontId="9" fillId="0" borderId="11" xfId="5" applyNumberFormat="1" applyFont="1" applyBorder="1" applyAlignment="1">
      <alignment horizontal="center"/>
    </xf>
    <xf numFmtId="169" fontId="17" fillId="0" borderId="4" xfId="0" applyNumberFormat="1" applyFont="1" applyBorder="1" applyAlignment="1">
      <alignment horizontal="center"/>
    </xf>
    <xf numFmtId="0" fontId="18" fillId="0" borderId="4" xfId="0" applyFont="1" applyBorder="1" applyAlignment="1">
      <alignment horizontal="center"/>
    </xf>
    <xf numFmtId="1" fontId="9" fillId="0" borderId="4" xfId="0" applyNumberFormat="1" applyFont="1" applyBorder="1" applyAlignment="1">
      <alignment horizontal="right"/>
    </xf>
    <xf numFmtId="2" fontId="9" fillId="0" borderId="4" xfId="0" applyNumberFormat="1" applyFont="1" applyBorder="1" applyAlignment="1">
      <alignment horizontal="right"/>
    </xf>
    <xf numFmtId="0" fontId="9" fillId="0" borderId="4" xfId="0" applyFont="1" applyBorder="1" applyAlignment="1">
      <alignment horizontal="right"/>
    </xf>
    <xf numFmtId="0" fontId="9" fillId="0" borderId="11" xfId="0" applyFont="1" applyBorder="1"/>
    <xf numFmtId="0" fontId="9" fillId="0" borderId="4" xfId="0" applyFont="1" applyBorder="1" applyAlignment="1">
      <alignment horizontal="center" wrapText="1"/>
    </xf>
    <xf numFmtId="0" fontId="15" fillId="0" borderId="0" xfId="0" applyFont="1" applyAlignment="1">
      <alignment horizontal="center"/>
    </xf>
    <xf numFmtId="0" fontId="15" fillId="0" borderId="4" xfId="0" applyFont="1" applyBorder="1"/>
    <xf numFmtId="0" fontId="9" fillId="0" borderId="11" xfId="0" applyFont="1" applyBorder="1" applyAlignment="1">
      <alignment wrapText="1"/>
    </xf>
    <xf numFmtId="0" fontId="15" fillId="0" borderId="4" xfId="0" applyFont="1" applyBorder="1" applyAlignment="1">
      <alignment horizontal="left"/>
    </xf>
    <xf numFmtId="0" fontId="15" fillId="0" borderId="4" xfId="0" applyFont="1" applyBorder="1" applyAlignment="1">
      <alignment horizontal="center"/>
    </xf>
    <xf numFmtId="0" fontId="9" fillId="0" borderId="4" xfId="0" applyFont="1" applyBorder="1" applyAlignment="1">
      <alignment horizontal="center"/>
    </xf>
    <xf numFmtId="0" fontId="9" fillId="0" borderId="0" xfId="0" applyFont="1" applyAlignment="1">
      <alignment horizontal="center"/>
    </xf>
    <xf numFmtId="0" fontId="9" fillId="0" borderId="0" xfId="0" applyFont="1" applyAlignment="1">
      <alignment wrapText="1"/>
    </xf>
    <xf numFmtId="0" fontId="9" fillId="0" borderId="0" xfId="58" applyFont="1" applyAlignment="1">
      <alignment wrapText="1"/>
    </xf>
    <xf numFmtId="0" fontId="9" fillId="0" borderId="0" xfId="0" applyFont="1" applyAlignment="1">
      <alignment horizontal="right"/>
    </xf>
    <xf numFmtId="0" fontId="0" fillId="13" borderId="15" xfId="0" applyFill="1" applyBorder="1" applyAlignment="1">
      <alignment horizontal="left"/>
    </xf>
    <xf numFmtId="0" fontId="0" fillId="0" borderId="4" xfId="0" applyBorder="1" applyAlignment="1">
      <alignment horizontal="justify" wrapText="1"/>
    </xf>
    <xf numFmtId="9" fontId="9" fillId="0" borderId="4" xfId="0" applyNumberFormat="1" applyFont="1" applyBorder="1" applyAlignment="1">
      <alignment horizontal="center"/>
    </xf>
    <xf numFmtId="0" fontId="15" fillId="0" borderId="0" xfId="13" applyFont="1" applyAlignment="1">
      <alignment horizontal="center"/>
    </xf>
    <xf numFmtId="0" fontId="13" fillId="0" borderId="0" xfId="0" applyFont="1" applyAlignment="1">
      <alignment horizontal="justify"/>
    </xf>
    <xf numFmtId="0" fontId="13" fillId="13" borderId="0" xfId="0" applyFont="1" applyFill="1" applyAlignment="1">
      <alignment horizontal="justify"/>
    </xf>
    <xf numFmtId="0" fontId="13" fillId="13" borderId="4" xfId="0" applyFont="1" applyFill="1" applyBorder="1" applyAlignment="1">
      <alignment horizontal="justify"/>
    </xf>
    <xf numFmtId="0" fontId="13" fillId="13" borderId="4" xfId="0" applyFont="1" applyFill="1" applyBorder="1" applyAlignment="1">
      <alignment horizontal="justify" wrapText="1"/>
    </xf>
    <xf numFmtId="2" fontId="15" fillId="0" borderId="0" xfId="5" applyNumberFormat="1" applyFont="1" applyAlignment="1">
      <alignment horizontal="right"/>
    </xf>
    <xf numFmtId="0" fontId="15" fillId="0" borderId="0" xfId="0" applyFont="1" applyAlignment="1">
      <alignment wrapText="1"/>
    </xf>
    <xf numFmtId="0" fontId="9" fillId="0" borderId="0" xfId="13" applyFont="1" applyAlignment="1">
      <alignment horizontal="justify"/>
    </xf>
    <xf numFmtId="0" fontId="9" fillId="0" borderId="4" xfId="0" applyFont="1" applyBorder="1" applyAlignment="1">
      <alignment horizontal="justify"/>
    </xf>
    <xf numFmtId="0" fontId="0" fillId="0" borderId="4" xfId="0" applyBorder="1" applyAlignment="1">
      <alignment horizontal="justify"/>
    </xf>
    <xf numFmtId="0" fontId="9" fillId="0" borderId="11" xfId="0" applyFont="1" applyBorder="1" applyAlignment="1">
      <alignment horizontal="justify"/>
    </xf>
    <xf numFmtId="0" fontId="0" fillId="13" borderId="0" xfId="0" applyFill="1" applyAlignment="1">
      <alignment horizontal="justify"/>
    </xf>
    <xf numFmtId="0" fontId="0" fillId="13" borderId="4" xfId="0" applyFill="1" applyBorder="1" applyAlignment="1">
      <alignment horizontal="justify"/>
    </xf>
    <xf numFmtId="0" fontId="0" fillId="13" borderId="4" xfId="0" applyFill="1" applyBorder="1" applyAlignment="1">
      <alignment horizontal="justify" wrapText="1"/>
    </xf>
    <xf numFmtId="0" fontId="15" fillId="0" borderId="0" xfId="0" applyFont="1" applyAlignment="1">
      <alignment horizontal="justify"/>
    </xf>
    <xf numFmtId="0" fontId="9" fillId="0" borderId="4" xfId="0" applyFont="1" applyBorder="1" applyAlignment="1">
      <alignment horizontal="justify" wrapText="1"/>
    </xf>
    <xf numFmtId="0" fontId="15" fillId="0" borderId="4" xfId="0" applyFont="1" applyBorder="1" applyAlignment="1">
      <alignment horizontal="justify" wrapText="1"/>
    </xf>
    <xf numFmtId="0" fontId="15" fillId="0" borderId="4" xfId="0" applyFont="1" applyBorder="1" applyAlignment="1">
      <alignment horizontal="justify"/>
    </xf>
    <xf numFmtId="0" fontId="9" fillId="0" borderId="23" xfId="0" applyFont="1" applyBorder="1" applyAlignment="1">
      <alignment horizontal="justify"/>
    </xf>
    <xf numFmtId="0" fontId="15" fillId="0" borderId="11" xfId="0" applyFont="1" applyBorder="1" applyAlignment="1">
      <alignment horizontal="justify"/>
    </xf>
    <xf numFmtId="0" fontId="13" fillId="0" borderId="0" xfId="0" applyFont="1"/>
    <xf numFmtId="0" fontId="0" fillId="13" borderId="11" xfId="0" applyFill="1" applyBorder="1" applyAlignment="1">
      <alignment horizontal="justify" wrapText="1"/>
    </xf>
    <xf numFmtId="0" fontId="12" fillId="0" borderId="4" xfId="0" applyFont="1" applyBorder="1" applyAlignment="1">
      <alignment horizontal="justify" wrapText="1"/>
    </xf>
    <xf numFmtId="0" fontId="15" fillId="0" borderId="0" xfId="0" applyFont="1" applyAlignment="1">
      <alignment horizontal="center" wrapText="1"/>
    </xf>
    <xf numFmtId="0" fontId="13" fillId="12" borderId="4" xfId="0" applyFont="1" applyFill="1" applyBorder="1"/>
    <xf numFmtId="0" fontId="9" fillId="0" borderId="6" xfId="1" applyFont="1" applyBorder="1" applyAlignment="1">
      <alignment horizontal="center"/>
    </xf>
    <xf numFmtId="0" fontId="9" fillId="0" borderId="4" xfId="1" applyFont="1" applyBorder="1" applyAlignment="1">
      <alignment horizontal="center"/>
    </xf>
    <xf numFmtId="0" fontId="9" fillId="0" borderId="10" xfId="1" applyFont="1" applyBorder="1" applyAlignment="1">
      <alignment horizontal="center"/>
    </xf>
    <xf numFmtId="0" fontId="9" fillId="9" borderId="9" xfId="1" applyFont="1" applyFill="1" applyBorder="1" applyAlignment="1">
      <alignment horizontal="left" wrapText="1"/>
    </xf>
    <xf numFmtId="0" fontId="13" fillId="8" borderId="4" xfId="0" applyFont="1" applyFill="1" applyBorder="1"/>
    <xf numFmtId="0" fontId="13" fillId="0" borderId="4" xfId="0" applyFont="1" applyBorder="1" applyAlignment="1">
      <alignment horizontal="center"/>
    </xf>
    <xf numFmtId="0" fontId="15" fillId="7" borderId="0" xfId="1" applyFont="1" applyFill="1" applyAlignment="1">
      <alignment horizontal="center"/>
    </xf>
    <xf numFmtId="0" fontId="9" fillId="4" borderId="5" xfId="1" applyFont="1" applyFill="1" applyBorder="1"/>
    <xf numFmtId="0" fontId="15" fillId="4" borderId="7" xfId="1" applyFont="1" applyFill="1" applyBorder="1"/>
    <xf numFmtId="0" fontId="15" fillId="4" borderId="13" xfId="1" applyFont="1" applyFill="1" applyBorder="1"/>
    <xf numFmtId="0" fontId="15" fillId="4" borderId="8" xfId="1" applyFont="1" applyFill="1" applyBorder="1"/>
    <xf numFmtId="0" fontId="9" fillId="4" borderId="17" xfId="1" applyFont="1" applyFill="1" applyBorder="1"/>
    <xf numFmtId="0" fontId="15" fillId="4" borderId="11" xfId="1" applyFont="1" applyFill="1" applyBorder="1"/>
    <xf numFmtId="0" fontId="15" fillId="4" borderId="15" xfId="1" applyFont="1" applyFill="1" applyBorder="1"/>
    <xf numFmtId="0" fontId="15" fillId="4" borderId="18" xfId="1" applyFont="1" applyFill="1" applyBorder="1"/>
    <xf numFmtId="0" fontId="9" fillId="0" borderId="10" xfId="1" applyFont="1" applyBorder="1" applyAlignment="1">
      <alignment horizontal="center" wrapText="1"/>
    </xf>
    <xf numFmtId="0" fontId="9" fillId="10" borderId="9" xfId="1" applyFont="1" applyFill="1" applyBorder="1" applyAlignment="1">
      <alignment horizontal="left" wrapText="1"/>
    </xf>
    <xf numFmtId="0" fontId="9" fillId="14" borderId="9" xfId="1" applyFont="1" applyFill="1" applyBorder="1" applyAlignment="1">
      <alignment horizontal="left" wrapText="1"/>
    </xf>
    <xf numFmtId="0" fontId="9" fillId="9" borderId="9" xfId="1" applyFont="1" applyFill="1" applyBorder="1" applyAlignment="1">
      <alignment wrapText="1"/>
    </xf>
    <xf numFmtId="0" fontId="9" fillId="0" borderId="4" xfId="1" applyFont="1" applyBorder="1" applyAlignment="1">
      <alignment wrapText="1"/>
    </xf>
    <xf numFmtId="0" fontId="9" fillId="12" borderId="9" xfId="1" applyFont="1" applyFill="1" applyBorder="1" applyAlignment="1">
      <alignment wrapText="1"/>
    </xf>
    <xf numFmtId="0" fontId="9" fillId="12" borderId="9" xfId="1" applyFont="1" applyFill="1" applyBorder="1" applyAlignment="1">
      <alignment horizontal="left"/>
    </xf>
    <xf numFmtId="0" fontId="9" fillId="0" borderId="9" xfId="1" applyFont="1" applyBorder="1" applyAlignment="1">
      <alignment wrapText="1"/>
    </xf>
    <xf numFmtId="0" fontId="9" fillId="11" borderId="9" xfId="1" applyFont="1" applyFill="1" applyBorder="1" applyAlignment="1">
      <alignment wrapText="1"/>
    </xf>
    <xf numFmtId="0" fontId="9" fillId="8" borderId="9" xfId="1" applyFont="1" applyFill="1" applyBorder="1" applyAlignment="1">
      <alignment wrapText="1"/>
    </xf>
    <xf numFmtId="0" fontId="9" fillId="8" borderId="9" xfId="1" applyFont="1" applyFill="1" applyBorder="1"/>
    <xf numFmtId="0" fontId="9" fillId="0" borderId="9" xfId="1" applyFont="1" applyBorder="1"/>
    <xf numFmtId="0" fontId="9" fillId="0" borderId="4" xfId="1" applyFont="1" applyBorder="1"/>
    <xf numFmtId="0" fontId="9" fillId="0" borderId="0" xfId="1" applyFont="1" applyAlignment="1">
      <alignment horizontal="center"/>
    </xf>
    <xf numFmtId="0" fontId="9" fillId="0" borderId="0" xfId="40" applyFont="1" applyAlignment="1">
      <alignment wrapText="1"/>
    </xf>
    <xf numFmtId="0" fontId="9" fillId="0" borderId="0" xfId="1" applyFont="1"/>
    <xf numFmtId="0" fontId="24" fillId="0" borderId="0" xfId="1" applyFont="1" applyAlignment="1">
      <alignment horizontal="left"/>
    </xf>
    <xf numFmtId="0" fontId="0" fillId="13" borderId="0" xfId="0" applyFill="1" applyAlignment="1">
      <alignment horizontal="justify" wrapText="1"/>
    </xf>
    <xf numFmtId="0" fontId="9" fillId="0" borderId="4" xfId="74" applyFont="1" applyBorder="1" applyAlignment="1">
      <alignment horizontal="center"/>
    </xf>
    <xf numFmtId="0" fontId="15" fillId="0" borderId="4" xfId="74" applyFont="1" applyBorder="1" applyAlignment="1">
      <alignment horizontal="left"/>
    </xf>
    <xf numFmtId="0" fontId="15" fillId="0" borderId="4" xfId="74" applyFont="1" applyBorder="1" applyAlignment="1">
      <alignment horizontal="center"/>
    </xf>
    <xf numFmtId="171" fontId="15" fillId="0" borderId="4" xfId="74" applyNumberFormat="1" applyFont="1" applyBorder="1" applyAlignment="1">
      <alignment horizontal="center"/>
    </xf>
    <xf numFmtId="0" fontId="9" fillId="0" borderId="4" xfId="74" applyFont="1" applyBorder="1" applyAlignment="1">
      <alignment horizontal="left"/>
    </xf>
    <xf numFmtId="0" fontId="25" fillId="0" borderId="4" xfId="74" applyFont="1" applyBorder="1" applyAlignment="1">
      <alignment horizontal="center"/>
    </xf>
    <xf numFmtId="0" fontId="9" fillId="0" borderId="23" xfId="0" applyFont="1" applyBorder="1"/>
    <xf numFmtId="0" fontId="15" fillId="0" borderId="0" xfId="0" applyFont="1" applyAlignment="1">
      <alignment horizontal="justify" wrapText="1"/>
    </xf>
    <xf numFmtId="0" fontId="9" fillId="0" borderId="11" xfId="0" applyFont="1" applyBorder="1" applyAlignment="1">
      <alignment horizontal="justify" wrapText="1"/>
    </xf>
    <xf numFmtId="0" fontId="15" fillId="7" borderId="0" xfId="1" applyFont="1" applyFill="1" applyAlignment="1">
      <alignment horizontal="left"/>
    </xf>
    <xf numFmtId="0" fontId="9" fillId="0" borderId="11" xfId="0" applyFont="1" applyBorder="1" applyAlignment="1">
      <alignment horizontal="center"/>
    </xf>
    <xf numFmtId="0" fontId="9" fillId="0" borderId="4" xfId="0" applyFont="1" applyBorder="1" applyAlignment="1">
      <alignment horizontal="center" vertical="top"/>
    </xf>
    <xf numFmtId="0" fontId="9" fillId="0" borderId="0" xfId="18" applyFont="1"/>
    <xf numFmtId="0" fontId="15" fillId="0" borderId="0" xfId="18" applyFont="1" applyAlignment="1">
      <alignment horizontal="right"/>
    </xf>
    <xf numFmtId="0" fontId="13" fillId="0" borderId="0" xfId="0" applyFont="1" applyAlignment="1">
      <alignment wrapText="1"/>
    </xf>
    <xf numFmtId="0" fontId="15" fillId="0" borderId="4" xfId="0" applyFont="1" applyBorder="1" applyAlignment="1">
      <alignment horizontal="center" wrapText="1"/>
    </xf>
    <xf numFmtId="0" fontId="9" fillId="0" borderId="0" xfId="18" applyFont="1" applyAlignment="1">
      <alignment horizontal="center"/>
    </xf>
    <xf numFmtId="0" fontId="15" fillId="12" borderId="4" xfId="0" applyFont="1" applyFill="1" applyBorder="1" applyAlignment="1">
      <alignment horizontal="justify" wrapText="1"/>
    </xf>
    <xf numFmtId="0" fontId="15" fillId="12" borderId="10" xfId="18" applyFont="1" applyFill="1" applyBorder="1" applyAlignment="1">
      <alignment horizontal="right"/>
    </xf>
    <xf numFmtId="168" fontId="16" fillId="12" borderId="4" xfId="5" applyNumberFormat="1" applyFont="1" applyFill="1" applyBorder="1" applyAlignment="1">
      <alignment horizontal="center"/>
    </xf>
    <xf numFmtId="0" fontId="9" fillId="12" borderId="12" xfId="0" applyFont="1" applyFill="1" applyBorder="1" applyAlignment="1">
      <alignment horizontal="center"/>
    </xf>
    <xf numFmtId="0" fontId="15" fillId="12" borderId="12" xfId="0" applyFont="1" applyFill="1" applyBorder="1" applyAlignment="1">
      <alignment horizontal="justify"/>
    </xf>
    <xf numFmtId="0" fontId="15" fillId="12" borderId="4" xfId="0" applyFont="1" applyFill="1" applyBorder="1" applyAlignment="1">
      <alignment horizontal="justify"/>
    </xf>
    <xf numFmtId="0" fontId="15" fillId="12" borderId="4" xfId="0" applyFont="1" applyFill="1" applyBorder="1" applyAlignment="1">
      <alignment horizontal="center"/>
    </xf>
    <xf numFmtId="0" fontId="15" fillId="12" borderId="4" xfId="0" applyFont="1" applyFill="1" applyBorder="1" applyAlignment="1">
      <alignment wrapText="1"/>
    </xf>
    <xf numFmtId="0" fontId="0" fillId="13" borderId="0" xfId="0" applyFill="1" applyAlignment="1">
      <alignment horizontal="center"/>
    </xf>
    <xf numFmtId="0" fontId="0" fillId="13" borderId="4" xfId="0" applyFill="1" applyBorder="1" applyAlignment="1">
      <alignment horizontal="center"/>
    </xf>
    <xf numFmtId="0" fontId="0" fillId="13" borderId="11" xfId="0" applyFill="1" applyBorder="1" applyAlignment="1">
      <alignment horizontal="center"/>
    </xf>
    <xf numFmtId="0" fontId="9" fillId="12" borderId="4" xfId="0" applyFont="1" applyFill="1" applyBorder="1" applyAlignment="1">
      <alignment horizontal="center"/>
    </xf>
    <xf numFmtId="0" fontId="15" fillId="12" borderId="29" xfId="0" applyFont="1" applyFill="1" applyBorder="1"/>
    <xf numFmtId="2" fontId="9" fillId="0" borderId="4" xfId="0" applyNumberFormat="1" applyFont="1" applyBorder="1" applyAlignment="1">
      <alignment horizontal="center"/>
    </xf>
    <xf numFmtId="0" fontId="15" fillId="12" borderId="4" xfId="0" applyFont="1" applyFill="1" applyBorder="1" applyAlignment="1">
      <alignment horizontal="center" wrapText="1"/>
    </xf>
    <xf numFmtId="43" fontId="9" fillId="0" borderId="4" xfId="0" applyNumberFormat="1" applyFont="1" applyBorder="1" applyAlignment="1">
      <alignment horizontal="center"/>
    </xf>
    <xf numFmtId="0" fontId="15" fillId="0" borderId="4" xfId="18" applyFont="1" applyBorder="1" applyAlignment="1">
      <alignment horizontal="center"/>
    </xf>
    <xf numFmtId="0" fontId="13" fillId="13" borderId="10" xfId="0" applyFont="1" applyFill="1" applyBorder="1"/>
    <xf numFmtId="0" fontId="13" fillId="0" borderId="3" xfId="0" applyFont="1" applyBorder="1"/>
    <xf numFmtId="0" fontId="13" fillId="0" borderId="0" xfId="0" applyFont="1" applyAlignment="1">
      <alignment horizontal="center"/>
    </xf>
    <xf numFmtId="0" fontId="13" fillId="13" borderId="3" xfId="0" applyFont="1" applyFill="1" applyBorder="1"/>
    <xf numFmtId="0" fontId="14" fillId="0" borderId="0" xfId="18" applyFont="1" applyAlignment="1">
      <alignment horizontal="center"/>
    </xf>
    <xf numFmtId="0" fontId="9" fillId="0" borderId="0" xfId="0" applyFont="1"/>
    <xf numFmtId="0" fontId="0" fillId="0" borderId="0" xfId="0" applyAlignment="1">
      <alignment horizontal="justify" wrapText="1"/>
    </xf>
    <xf numFmtId="0" fontId="15" fillId="0" borderId="11" xfId="0" applyFont="1" applyBorder="1" applyAlignment="1">
      <alignment horizontal="center"/>
    </xf>
    <xf numFmtId="0" fontId="9" fillId="0" borderId="0" xfId="74" applyFont="1" applyAlignment="1">
      <alignment horizontal="center"/>
    </xf>
    <xf numFmtId="0" fontId="0" fillId="0" borderId="0" xfId="0" applyAlignment="1">
      <alignment horizontal="center"/>
    </xf>
    <xf numFmtId="0" fontId="14" fillId="5" borderId="0" xfId="18" applyFont="1" applyFill="1" applyAlignment="1">
      <alignment horizontal="left"/>
    </xf>
    <xf numFmtId="0" fontId="15" fillId="0" borderId="4" xfId="13" applyFont="1" applyBorder="1" applyAlignment="1">
      <alignment horizontal="left"/>
    </xf>
    <xf numFmtId="0" fontId="13" fillId="0" borderId="20" xfId="0" applyFont="1" applyBorder="1"/>
    <xf numFmtId="0" fontId="13" fillId="13" borderId="10" xfId="0" applyFont="1" applyFill="1" applyBorder="1" applyAlignment="1">
      <alignment horizontal="justify"/>
    </xf>
    <xf numFmtId="0" fontId="0" fillId="13" borderId="10" xfId="0" applyFill="1" applyBorder="1"/>
    <xf numFmtId="0" fontId="0" fillId="13" borderId="10" xfId="0" applyFill="1" applyBorder="1" applyAlignment="1">
      <alignment horizontal="justify"/>
    </xf>
    <xf numFmtId="0" fontId="9" fillId="0" borderId="0" xfId="0" applyFont="1" applyAlignment="1">
      <alignment horizontal="justify"/>
    </xf>
    <xf numFmtId="0" fontId="0" fillId="0" borderId="0" xfId="0" applyAlignment="1">
      <alignment horizontal="justify"/>
    </xf>
    <xf numFmtId="0" fontId="9" fillId="0" borderId="0" xfId="0" applyFont="1" applyAlignment="1">
      <alignment horizontal="justify" wrapText="1"/>
    </xf>
    <xf numFmtId="0" fontId="0" fillId="13" borderId="3" xfId="0" applyFill="1" applyBorder="1"/>
    <xf numFmtId="0" fontId="0" fillId="13" borderId="10" xfId="0" applyFill="1" applyBorder="1" applyAlignment="1">
      <alignment wrapText="1"/>
    </xf>
    <xf numFmtId="0" fontId="0" fillId="0" borderId="0" xfId="0" applyAlignment="1">
      <alignment horizontal="left"/>
    </xf>
    <xf numFmtId="0" fontId="12" fillId="0" borderId="0" xfId="0" applyFont="1" applyAlignment="1">
      <alignment horizontal="center"/>
    </xf>
    <xf numFmtId="0" fontId="9" fillId="0" borderId="10" xfId="0" applyFont="1" applyBorder="1" applyAlignment="1">
      <alignment horizontal="center"/>
    </xf>
    <xf numFmtId="0" fontId="15" fillId="0" borderId="10" xfId="0" applyFont="1" applyBorder="1" applyAlignment="1">
      <alignment horizontal="center"/>
    </xf>
    <xf numFmtId="0" fontId="0" fillId="0" borderId="0" xfId="0" applyAlignment="1">
      <alignment wrapText="1"/>
    </xf>
    <xf numFmtId="0" fontId="0" fillId="13" borderId="15" xfId="0" applyFill="1" applyBorder="1"/>
    <xf numFmtId="0" fontId="9" fillId="0" borderId="10" xfId="0" applyFont="1" applyBorder="1" applyAlignment="1">
      <alignment horizontal="justify" wrapText="1"/>
    </xf>
    <xf numFmtId="2" fontId="9" fillId="0" borderId="4" xfId="0" applyNumberFormat="1" applyFont="1" applyBorder="1"/>
    <xf numFmtId="43" fontId="15" fillId="12" borderId="4" xfId="75" applyFont="1" applyFill="1" applyBorder="1" applyAlignment="1">
      <alignment horizontal="center"/>
    </xf>
    <xf numFmtId="0" fontId="15" fillId="0" borderId="11" xfId="0" applyFont="1" applyBorder="1" applyAlignment="1">
      <alignment horizontal="justify" wrapText="1"/>
    </xf>
    <xf numFmtId="0" fontId="0" fillId="0" borderId="4" xfId="0" applyBorder="1"/>
    <xf numFmtId="0" fontId="15" fillId="12" borderId="4" xfId="0" applyFont="1" applyFill="1" applyBorder="1"/>
    <xf numFmtId="0" fontId="15" fillId="9" borderId="4" xfId="18" applyFont="1" applyFill="1" applyBorder="1"/>
    <xf numFmtId="0" fontId="15" fillId="9" borderId="11" xfId="18" applyFont="1" applyFill="1" applyBorder="1"/>
    <xf numFmtId="0" fontId="15" fillId="12" borderId="10" xfId="18" applyFont="1" applyFill="1" applyBorder="1"/>
    <xf numFmtId="0" fontId="15" fillId="9" borderId="16" xfId="0" applyFont="1" applyFill="1" applyBorder="1"/>
    <xf numFmtId="0" fontId="13" fillId="13" borderId="0" xfId="0" applyFont="1" applyFill="1"/>
    <xf numFmtId="0" fontId="13" fillId="13" borderId="4" xfId="0" applyFont="1" applyFill="1" applyBorder="1"/>
    <xf numFmtId="0" fontId="13" fillId="13" borderId="20" xfId="0" applyFont="1" applyFill="1" applyBorder="1"/>
    <xf numFmtId="0" fontId="9" fillId="0" borderId="0" xfId="13" applyFont="1"/>
    <xf numFmtId="0" fontId="9" fillId="0" borderId="4" xfId="13" applyFont="1" applyBorder="1" applyAlignment="1">
      <alignment horizontal="justify" wrapText="1"/>
    </xf>
    <xf numFmtId="0" fontId="9" fillId="0" borderId="4" xfId="13" applyFont="1" applyBorder="1" applyAlignment="1">
      <alignment horizontal="left" wrapText="1"/>
    </xf>
    <xf numFmtId="0" fontId="9" fillId="0" borderId="0" xfId="13" applyFont="1" applyAlignment="1">
      <alignment horizontal="left" wrapText="1"/>
    </xf>
    <xf numFmtId="0" fontId="15" fillId="0" borderId="0" xfId="13" applyFont="1"/>
    <xf numFmtId="0" fontId="9" fillId="0" borderId="4" xfId="13" applyFont="1" applyBorder="1"/>
    <xf numFmtId="0" fontId="15" fillId="12" borderId="12" xfId="13" applyFont="1" applyFill="1" applyBorder="1"/>
    <xf numFmtId="0" fontId="9" fillId="0" borderId="11" xfId="13" applyFont="1" applyBorder="1"/>
    <xf numFmtId="0" fontId="15" fillId="0" borderId="11" xfId="13" applyFont="1" applyBorder="1"/>
    <xf numFmtId="0" fontId="15" fillId="0" borderId="4" xfId="13" applyFont="1" applyBorder="1"/>
    <xf numFmtId="0" fontId="9" fillId="0" borderId="4" xfId="0" quotePrefix="1" applyFont="1" applyBorder="1"/>
    <xf numFmtId="0" fontId="9" fillId="0" borderId="0" xfId="0" applyFont="1" applyAlignment="1">
      <alignment horizontal="center" wrapText="1"/>
    </xf>
    <xf numFmtId="43" fontId="15" fillId="0" borderId="4" xfId="75" applyFont="1" applyBorder="1" applyAlignment="1">
      <alignment horizontal="left" wrapText="1"/>
    </xf>
    <xf numFmtId="0" fontId="9" fillId="0" borderId="11" xfId="0" applyFont="1" applyBorder="1" applyAlignment="1">
      <alignment horizontal="right"/>
    </xf>
    <xf numFmtId="0" fontId="15" fillId="12" borderId="4" xfId="0" applyFont="1" applyFill="1" applyBorder="1" applyAlignment="1">
      <alignment horizontal="right"/>
    </xf>
    <xf numFmtId="43" fontId="15" fillId="12" borderId="4" xfId="75" applyFont="1" applyFill="1" applyBorder="1" applyAlignment="1">
      <alignment wrapText="1"/>
    </xf>
    <xf numFmtId="0" fontId="28" fillId="9" borderId="4" xfId="18" applyFont="1" applyFill="1" applyBorder="1"/>
    <xf numFmtId="10" fontId="28" fillId="9" borderId="4" xfId="60" applyNumberFormat="1" applyFont="1" applyFill="1" applyBorder="1" applyAlignment="1">
      <alignment horizontal="right"/>
    </xf>
    <xf numFmtId="170" fontId="28" fillId="9" borderId="4" xfId="60" applyNumberFormat="1" applyFont="1" applyFill="1" applyBorder="1" applyAlignment="1">
      <alignment horizontal="right"/>
    </xf>
    <xf numFmtId="0" fontId="28" fillId="9" borderId="4" xfId="0" applyFont="1" applyFill="1" applyBorder="1"/>
    <xf numFmtId="0" fontId="27" fillId="9" borderId="4" xfId="18" applyFont="1" applyFill="1" applyBorder="1" applyAlignment="1">
      <alignment horizontal="justify"/>
    </xf>
    <xf numFmtId="0" fontId="27" fillId="9" borderId="4" xfId="18" applyFont="1" applyFill="1" applyBorder="1" applyAlignment="1">
      <alignment horizontal="left"/>
    </xf>
    <xf numFmtId="0" fontId="27" fillId="9" borderId="4" xfId="18" applyFont="1" applyFill="1" applyBorder="1"/>
    <xf numFmtId="2" fontId="28" fillId="9" borderId="4" xfId="18" applyNumberFormat="1" applyFont="1" applyFill="1" applyBorder="1"/>
    <xf numFmtId="0" fontId="28" fillId="9" borderId="23" xfId="18" applyFont="1" applyFill="1" applyBorder="1"/>
    <xf numFmtId="0" fontId="28" fillId="9" borderId="23" xfId="0" applyFont="1" applyFill="1" applyBorder="1"/>
    <xf numFmtId="0" fontId="27" fillId="9" borderId="11" xfId="18" applyFont="1" applyFill="1" applyBorder="1"/>
    <xf numFmtId="0" fontId="28" fillId="9" borderId="11" xfId="18" applyFont="1" applyFill="1" applyBorder="1"/>
    <xf numFmtId="0" fontId="28" fillId="9" borderId="11" xfId="0" applyFont="1" applyFill="1" applyBorder="1"/>
    <xf numFmtId="2" fontId="28" fillId="9" borderId="4" xfId="60" applyNumberFormat="1" applyFont="1" applyFill="1" applyBorder="1" applyAlignment="1">
      <alignment horizontal="right"/>
    </xf>
    <xf numFmtId="2" fontId="28" fillId="9" borderId="11" xfId="18" applyNumberFormat="1" applyFont="1" applyFill="1" applyBorder="1"/>
    <xf numFmtId="0" fontId="27" fillId="9" borderId="16" xfId="18" applyFont="1" applyFill="1" applyBorder="1"/>
    <xf numFmtId="0" fontId="28" fillId="9" borderId="16" xfId="18" applyFont="1" applyFill="1" applyBorder="1"/>
    <xf numFmtId="0" fontId="28" fillId="9" borderId="16" xfId="0" applyFont="1" applyFill="1" applyBorder="1"/>
    <xf numFmtId="2" fontId="27" fillId="9" borderId="4" xfId="18" applyNumberFormat="1" applyFont="1" applyFill="1" applyBorder="1"/>
    <xf numFmtId="0" fontId="27" fillId="9" borderId="16" xfId="18" applyFont="1" applyFill="1" applyBorder="1" applyAlignment="1">
      <alignment wrapText="1"/>
    </xf>
    <xf numFmtId="2" fontId="28" fillId="0" borderId="4" xfId="0" applyNumberFormat="1" applyFont="1" applyBorder="1" applyAlignment="1">
      <alignment wrapText="1"/>
    </xf>
    <xf numFmtId="0" fontId="28" fillId="0" borderId="4" xfId="0" applyFont="1" applyBorder="1" applyAlignment="1">
      <alignment wrapText="1"/>
    </xf>
    <xf numFmtId="0" fontId="28" fillId="0" borderId="4" xfId="0" applyFont="1" applyBorder="1"/>
    <xf numFmtId="172" fontId="9" fillId="0" borderId="11" xfId="5" applyNumberFormat="1" applyFont="1" applyBorder="1" applyAlignment="1">
      <alignment horizontal="center"/>
    </xf>
    <xf numFmtId="172" fontId="15" fillId="0" borderId="4" xfId="18" applyNumberFormat="1" applyFont="1" applyBorder="1" applyAlignment="1">
      <alignment horizontal="center"/>
    </xf>
    <xf numFmtId="172" fontId="13" fillId="0" borderId="0" xfId="0" applyNumberFormat="1" applyFont="1" applyAlignment="1">
      <alignment horizontal="center"/>
    </xf>
    <xf numFmtId="172" fontId="9" fillId="0" borderId="4" xfId="5" applyNumberFormat="1" applyFont="1" applyBorder="1" applyAlignment="1">
      <alignment horizontal="center"/>
    </xf>
    <xf numFmtId="172" fontId="9" fillId="0" borderId="11" xfId="13" applyNumberFormat="1" applyFont="1" applyBorder="1" applyAlignment="1">
      <alignment horizontal="center"/>
    </xf>
    <xf numFmtId="0" fontId="9" fillId="0" borderId="4" xfId="57" applyFont="1" applyBorder="1" applyAlignment="1">
      <alignment wrapText="1"/>
    </xf>
    <xf numFmtId="0" fontId="9" fillId="0" borderId="0" xfId="57" applyFont="1"/>
    <xf numFmtId="0" fontId="9" fillId="0" borderId="0" xfId="57" applyFont="1" applyAlignment="1">
      <alignment horizontal="left" wrapText="1"/>
    </xf>
    <xf numFmtId="0" fontId="9" fillId="0" borderId="0" xfId="57" applyFont="1" applyAlignment="1">
      <alignment wrapText="1"/>
    </xf>
    <xf numFmtId="0" fontId="0" fillId="13" borderId="0" xfId="0" applyFill="1"/>
    <xf numFmtId="0" fontId="9" fillId="12" borderId="12" xfId="0" applyFont="1" applyFill="1" applyBorder="1" applyAlignment="1">
      <alignment horizontal="justify"/>
    </xf>
    <xf numFmtId="0" fontId="9" fillId="0" borderId="4" xfId="0" quotePrefix="1" applyFont="1" applyBorder="1" applyAlignment="1">
      <alignment horizontal="justify"/>
    </xf>
    <xf numFmtId="0" fontId="9" fillId="0" borderId="23" xfId="0" applyFont="1" applyBorder="1" applyAlignment="1">
      <alignment horizontal="justify" wrapText="1"/>
    </xf>
    <xf numFmtId="0" fontId="9" fillId="12" borderId="4" xfId="0" applyFont="1" applyFill="1" applyBorder="1" applyAlignment="1">
      <alignment horizontal="justify" wrapText="1"/>
    </xf>
    <xf numFmtId="0" fontId="15" fillId="0" borderId="4" xfId="0" quotePrefix="1" applyFont="1" applyBorder="1" applyAlignment="1">
      <alignment horizontal="justify" wrapText="1"/>
    </xf>
    <xf numFmtId="0" fontId="15" fillId="12" borderId="4" xfId="0" quotePrefix="1" applyFont="1" applyFill="1" applyBorder="1" applyAlignment="1">
      <alignment horizontal="justify" wrapText="1"/>
    </xf>
    <xf numFmtId="0" fontId="9" fillId="0" borderId="22" xfId="13" applyFont="1" applyBorder="1"/>
    <xf numFmtId="0" fontId="0" fillId="13" borderId="4" xfId="0" applyFill="1" applyBorder="1"/>
    <xf numFmtId="0" fontId="9" fillId="0" borderId="0" xfId="13" applyFont="1" applyAlignment="1">
      <alignment horizontal="justify" wrapText="1"/>
    </xf>
    <xf numFmtId="0" fontId="9" fillId="0" borderId="4" xfId="13" applyFont="1" applyBorder="1" applyAlignment="1">
      <alignment horizontal="left"/>
    </xf>
    <xf numFmtId="0" fontId="15" fillId="0" borderId="0" xfId="13" applyFont="1" applyAlignment="1">
      <alignment horizontal="left"/>
    </xf>
    <xf numFmtId="0" fontId="20" fillId="0" borderId="0" xfId="13" applyFont="1" applyAlignment="1">
      <alignment horizontal="left"/>
    </xf>
    <xf numFmtId="0" fontId="0" fillId="13" borderId="11" xfId="0" applyFill="1" applyBorder="1"/>
    <xf numFmtId="0" fontId="0" fillId="13" borderId="20" xfId="0" applyFill="1" applyBorder="1"/>
    <xf numFmtId="0" fontId="9" fillId="0" borderId="4" xfId="57" applyFont="1" applyBorder="1"/>
    <xf numFmtId="0" fontId="0" fillId="13" borderId="25" xfId="0" applyFill="1" applyBorder="1"/>
    <xf numFmtId="0" fontId="0" fillId="13" borderId="26" xfId="0" applyFill="1" applyBorder="1"/>
    <xf numFmtId="0" fontId="15" fillId="0" borderId="4" xfId="13" applyFont="1" applyBorder="1" applyAlignment="1">
      <alignment horizontal="left" wrapText="1"/>
    </xf>
    <xf numFmtId="0" fontId="0" fillId="13" borderId="19" xfId="0" applyFill="1" applyBorder="1"/>
    <xf numFmtId="0" fontId="0" fillId="13" borderId="27" xfId="0" applyFill="1" applyBorder="1"/>
    <xf numFmtId="0" fontId="9" fillId="0" borderId="4" xfId="58" applyFont="1" applyBorder="1" applyAlignment="1">
      <alignment wrapText="1"/>
    </xf>
    <xf numFmtId="0" fontId="15" fillId="0" borderId="4" xfId="58" applyFont="1" applyBorder="1" applyAlignment="1">
      <alignment wrapText="1"/>
    </xf>
    <xf numFmtId="0" fontId="9" fillId="0" borderId="11" xfId="58" applyFont="1" applyBorder="1" applyAlignment="1">
      <alignment wrapText="1"/>
    </xf>
    <xf numFmtId="0" fontId="9" fillId="0" borderId="0" xfId="58" applyFont="1"/>
    <xf numFmtId="0" fontId="9" fillId="0" borderId="0" xfId="58" applyFont="1" applyAlignment="1">
      <alignment horizontal="center"/>
    </xf>
    <xf numFmtId="0" fontId="15" fillId="0" borderId="0" xfId="58" applyFont="1" applyAlignment="1">
      <alignment wrapText="1"/>
    </xf>
    <xf numFmtId="0" fontId="9" fillId="0" borderId="0" xfId="57" applyFont="1" applyAlignment="1">
      <alignment horizontal="center"/>
    </xf>
    <xf numFmtId="9" fontId="17" fillId="0" borderId="4" xfId="0" applyNumberFormat="1" applyFont="1" applyBorder="1" applyAlignment="1">
      <alignment horizontal="center"/>
    </xf>
    <xf numFmtId="0" fontId="15" fillId="0" borderId="0" xfId="58" applyFont="1" applyAlignment="1">
      <alignment horizontal="center"/>
    </xf>
    <xf numFmtId="0" fontId="9" fillId="0" borderId="11" xfId="57" applyFont="1" applyBorder="1"/>
    <xf numFmtId="0" fontId="9" fillId="0" borderId="0" xfId="57" applyFont="1" applyAlignment="1">
      <alignment horizontal="center" wrapText="1"/>
    </xf>
    <xf numFmtId="43" fontId="9" fillId="0" borderId="4" xfId="0" applyNumberFormat="1" applyFont="1" applyBorder="1"/>
    <xf numFmtId="43" fontId="9" fillId="0" borderId="0" xfId="59" applyFont="1"/>
    <xf numFmtId="0" fontId="15" fillId="0" borderId="4" xfId="18" applyFont="1" applyBorder="1"/>
    <xf numFmtId="0" fontId="15" fillId="12" borderId="4" xfId="18" applyFont="1" applyFill="1" applyBorder="1"/>
    <xf numFmtId="43" fontId="9" fillId="0" borderId="4" xfId="19" applyFont="1" applyBorder="1"/>
    <xf numFmtId="43" fontId="9" fillId="0" borderId="0" xfId="19" applyFont="1"/>
    <xf numFmtId="3" fontId="9" fillId="0" borderId="4" xfId="0" applyNumberFormat="1" applyFont="1" applyBorder="1"/>
    <xf numFmtId="0" fontId="9" fillId="0" borderId="20" xfId="0" applyFont="1" applyBorder="1" applyAlignment="1">
      <alignment horizontal="left"/>
    </xf>
    <xf numFmtId="2" fontId="15" fillId="0" borderId="4" xfId="0" applyNumberFormat="1" applyFont="1" applyBorder="1"/>
    <xf numFmtId="171" fontId="15" fillId="12" borderId="4" xfId="0" applyNumberFormat="1" applyFont="1" applyFill="1" applyBorder="1"/>
    <xf numFmtId="0" fontId="9" fillId="0" borderId="4" xfId="74" applyFont="1" applyBorder="1" applyAlignment="1">
      <alignment horizontal="left" wrapText="1"/>
    </xf>
    <xf numFmtId="0" fontId="9" fillId="0" borderId="4" xfId="74" applyFont="1" applyBorder="1"/>
    <xf numFmtId="0" fontId="9" fillId="0" borderId="0" xfId="74" applyFont="1"/>
    <xf numFmtId="0" fontId="15" fillId="0" borderId="0" xfId="0" applyFont="1" applyAlignment="1">
      <alignment horizontal="left"/>
    </xf>
    <xf numFmtId="169" fontId="28" fillId="0" borderId="4" xfId="0" applyNumberFormat="1" applyFont="1" applyBorder="1" applyAlignment="1">
      <alignment horizontal="center"/>
    </xf>
    <xf numFmtId="0" fontId="27" fillId="0" borderId="4" xfId="0" applyFont="1" applyBorder="1" applyAlignment="1">
      <alignment horizontal="center"/>
    </xf>
    <xf numFmtId="1" fontId="28" fillId="0" borderId="4" xfId="0" applyNumberFormat="1" applyFont="1" applyBorder="1" applyAlignment="1">
      <alignment horizontal="right"/>
    </xf>
    <xf numFmtId="2" fontId="28" fillId="0" borderId="4" xfId="0" applyNumberFormat="1" applyFont="1" applyBorder="1" applyAlignment="1">
      <alignment horizontal="right"/>
    </xf>
    <xf numFmtId="9" fontId="28" fillId="0" borderId="4" xfId="0" applyNumberFormat="1" applyFont="1" applyBorder="1" applyAlignment="1">
      <alignment horizontal="center"/>
    </xf>
    <xf numFmtId="0" fontId="28" fillId="0" borderId="4" xfId="0" applyFont="1" applyBorder="1" applyAlignment="1">
      <alignment horizontal="center"/>
    </xf>
    <xf numFmtId="172" fontId="9" fillId="0" borderId="4" xfId="13" applyNumberFormat="1" applyFont="1" applyBorder="1" applyAlignment="1">
      <alignment horizontal="center" wrapText="1"/>
    </xf>
    <xf numFmtId="172" fontId="9" fillId="0" borderId="4" xfId="0" applyNumberFormat="1" applyFont="1" applyBorder="1" applyAlignment="1">
      <alignment horizontal="justify"/>
    </xf>
    <xf numFmtId="172" fontId="15" fillId="0" borderId="4" xfId="0" applyNumberFormat="1" applyFont="1" applyBorder="1" applyAlignment="1">
      <alignment horizontal="justify" wrapText="1"/>
    </xf>
    <xf numFmtId="172" fontId="9" fillId="0" borderId="4" xfId="0" applyNumberFormat="1" applyFont="1" applyBorder="1" applyAlignment="1">
      <alignment horizontal="center"/>
    </xf>
    <xf numFmtId="172" fontId="15" fillId="0" borderId="4" xfId="0" applyNumberFormat="1" applyFont="1" applyBorder="1" applyAlignment="1">
      <alignment horizontal="center" wrapText="1"/>
    </xf>
    <xf numFmtId="172" fontId="9" fillId="0" borderId="12" xfId="0" applyNumberFormat="1" applyFont="1" applyBorder="1" applyAlignment="1">
      <alignment horizontal="justify"/>
    </xf>
    <xf numFmtId="172" fontId="9" fillId="0" borderId="12" xfId="0" applyNumberFormat="1" applyFont="1" applyBorder="1" applyAlignment="1">
      <alignment horizontal="center"/>
    </xf>
    <xf numFmtId="172" fontId="15" fillId="0" borderId="12" xfId="0" applyNumberFormat="1" applyFont="1" applyBorder="1" applyAlignment="1">
      <alignment horizontal="center" wrapText="1"/>
    </xf>
    <xf numFmtId="172" fontId="9" fillId="12" borderId="11" xfId="0" applyNumberFormat="1" applyFont="1" applyFill="1" applyBorder="1" applyAlignment="1">
      <alignment horizontal="center"/>
    </xf>
    <xf numFmtId="172" fontId="9" fillId="12" borderId="11" xfId="0" applyNumberFormat="1" applyFont="1" applyFill="1" applyBorder="1" applyAlignment="1">
      <alignment horizontal="justify"/>
    </xf>
    <xf numFmtId="172" fontId="15" fillId="12" borderId="11" xfId="0" applyNumberFormat="1" applyFont="1" applyFill="1" applyBorder="1" applyAlignment="1">
      <alignment horizontal="center" wrapText="1"/>
    </xf>
    <xf numFmtId="172" fontId="15" fillId="0" borderId="12" xfId="0" applyNumberFormat="1" applyFont="1" applyBorder="1" applyAlignment="1">
      <alignment horizontal="justify" wrapText="1"/>
    </xf>
    <xf numFmtId="172" fontId="9" fillId="12" borderId="11" xfId="0" applyNumberFormat="1" applyFont="1" applyFill="1" applyBorder="1" applyAlignment="1">
      <alignment horizontal="justify" wrapText="1"/>
    </xf>
    <xf numFmtId="172" fontId="9" fillId="12" borderId="11" xfId="0" applyNumberFormat="1" applyFont="1" applyFill="1" applyBorder="1" applyAlignment="1">
      <alignment horizontal="center" wrapText="1"/>
    </xf>
    <xf numFmtId="172" fontId="15" fillId="12" borderId="12" xfId="0" applyNumberFormat="1" applyFont="1" applyFill="1" applyBorder="1" applyAlignment="1">
      <alignment horizontal="justify" wrapText="1"/>
    </xf>
    <xf numFmtId="172" fontId="15" fillId="12" borderId="12" xfId="0" applyNumberFormat="1" applyFont="1" applyFill="1" applyBorder="1" applyAlignment="1">
      <alignment horizontal="center" wrapText="1"/>
    </xf>
    <xf numFmtId="172" fontId="9" fillId="0" borderId="11" xfId="0" applyNumberFormat="1" applyFont="1" applyBorder="1" applyAlignment="1">
      <alignment horizontal="justify" wrapText="1"/>
    </xf>
    <xf numFmtId="172" fontId="9" fillId="0" borderId="11" xfId="0" applyNumberFormat="1" applyFont="1" applyBorder="1" applyAlignment="1">
      <alignment horizontal="center" wrapText="1"/>
    </xf>
    <xf numFmtId="172" fontId="9" fillId="0" borderId="11" xfId="0" applyNumberFormat="1" applyFont="1" applyBorder="1" applyAlignment="1">
      <alignment horizontal="justify"/>
    </xf>
    <xf numFmtId="172" fontId="9" fillId="0" borderId="11" xfId="0" applyNumberFormat="1" applyFont="1" applyBorder="1" applyAlignment="1">
      <alignment horizontal="center"/>
    </xf>
    <xf numFmtId="172" fontId="15" fillId="0" borderId="11" xfId="0" applyNumberFormat="1" applyFont="1" applyBorder="1" applyAlignment="1">
      <alignment horizontal="center" wrapText="1"/>
    </xf>
    <xf numFmtId="172" fontId="15" fillId="12" borderId="11" xfId="0" quotePrefix="1" applyNumberFormat="1" applyFont="1" applyFill="1" applyBorder="1" applyAlignment="1">
      <alignment horizontal="center" wrapText="1"/>
    </xf>
    <xf numFmtId="172" fontId="15" fillId="12" borderId="11" xfId="0" quotePrefix="1" applyNumberFormat="1" applyFont="1" applyFill="1" applyBorder="1" applyAlignment="1">
      <alignment horizontal="justify" wrapText="1"/>
    </xf>
    <xf numFmtId="172" fontId="15" fillId="0" borderId="4" xfId="0" quotePrefix="1" applyNumberFormat="1" applyFont="1" applyBorder="1" applyAlignment="1">
      <alignment horizontal="justify" wrapText="1"/>
    </xf>
    <xf numFmtId="172" fontId="15" fillId="0" borderId="4" xfId="0" quotePrefix="1" applyNumberFormat="1" applyFont="1" applyBorder="1" applyAlignment="1">
      <alignment horizontal="center" wrapText="1"/>
    </xf>
    <xf numFmtId="172" fontId="15" fillId="12" borderId="11" xfId="0" applyNumberFormat="1" applyFont="1" applyFill="1" applyBorder="1" applyAlignment="1">
      <alignment horizontal="center"/>
    </xf>
    <xf numFmtId="172" fontId="15" fillId="0" borderId="4" xfId="0" applyNumberFormat="1" applyFont="1" applyBorder="1" applyAlignment="1">
      <alignment horizontal="justify"/>
    </xf>
    <xf numFmtId="172" fontId="15" fillId="0" borderId="4" xfId="0" applyNumberFormat="1" applyFont="1" applyBorder="1" applyAlignment="1">
      <alignment horizontal="center"/>
    </xf>
    <xf numFmtId="172" fontId="15" fillId="12" borderId="11" xfId="0" applyNumberFormat="1" applyFont="1" applyFill="1" applyBorder="1" applyAlignment="1">
      <alignment horizontal="justify"/>
    </xf>
    <xf numFmtId="172" fontId="15" fillId="12" borderId="11" xfId="0" applyNumberFormat="1" applyFont="1" applyFill="1" applyBorder="1" applyAlignment="1">
      <alignment horizontal="justify" wrapText="1"/>
    </xf>
    <xf numFmtId="172" fontId="15" fillId="12" borderId="12" xfId="0" applyNumberFormat="1" applyFont="1" applyFill="1" applyBorder="1" applyAlignment="1">
      <alignment horizontal="center"/>
    </xf>
    <xf numFmtId="172" fontId="9" fillId="12" borderId="12" xfId="0" applyNumberFormat="1" applyFont="1" applyFill="1" applyBorder="1" applyAlignment="1">
      <alignment horizontal="justify"/>
    </xf>
    <xf numFmtId="172" fontId="15" fillId="12" borderId="12" xfId="0" applyNumberFormat="1" applyFont="1" applyFill="1" applyBorder="1" applyAlignment="1">
      <alignment horizontal="justify"/>
    </xf>
    <xf numFmtId="172" fontId="15" fillId="12" borderId="29" xfId="0" applyNumberFormat="1" applyFont="1" applyFill="1" applyBorder="1" applyAlignment="1">
      <alignment horizontal="center"/>
    </xf>
    <xf numFmtId="172" fontId="15" fillId="12" borderId="29" xfId="0" applyNumberFormat="1" applyFont="1" applyFill="1" applyBorder="1" applyAlignment="1">
      <alignment horizontal="center" wrapText="1"/>
    </xf>
    <xf numFmtId="172" fontId="15" fillId="12" borderId="29" xfId="0" applyNumberFormat="1" applyFont="1" applyFill="1" applyBorder="1" applyAlignment="1">
      <alignment horizontal="justify"/>
    </xf>
    <xf numFmtId="172" fontId="0" fillId="0" borderId="4" xfId="0" applyNumberFormat="1" applyBorder="1"/>
    <xf numFmtId="172" fontId="0" fillId="0" borderId="4" xfId="0" applyNumberFormat="1" applyBorder="1" applyAlignment="1">
      <alignment horizontal="center"/>
    </xf>
    <xf numFmtId="172" fontId="0" fillId="0" borderId="23" xfId="0" applyNumberFormat="1" applyBorder="1" applyAlignment="1">
      <alignment horizontal="center"/>
    </xf>
    <xf numFmtId="172" fontId="15" fillId="12" borderId="4" xfId="0" applyNumberFormat="1" applyFont="1" applyFill="1" applyBorder="1" applyAlignment="1">
      <alignment horizontal="center"/>
    </xf>
    <xf numFmtId="172" fontId="9" fillId="0" borderId="4" xfId="13" applyNumberFormat="1" applyFont="1" applyBorder="1" applyAlignment="1">
      <alignment horizontal="left"/>
    </xf>
    <xf numFmtId="172" fontId="9" fillId="0" borderId="4" xfId="0" applyNumberFormat="1" applyFont="1" applyBorder="1"/>
    <xf numFmtId="172" fontId="9" fillId="0" borderId="4" xfId="58" applyNumberFormat="1" applyFont="1" applyBorder="1" applyAlignment="1">
      <alignment wrapText="1"/>
    </xf>
    <xf numFmtId="172" fontId="9" fillId="0" borderId="4" xfId="58" applyNumberFormat="1" applyFont="1" applyBorder="1"/>
    <xf numFmtId="172" fontId="15" fillId="0" borderId="4" xfId="58" applyNumberFormat="1" applyFont="1" applyBorder="1" applyAlignment="1">
      <alignment wrapText="1"/>
    </xf>
    <xf numFmtId="172" fontId="15" fillId="0" borderId="4" xfId="58" applyNumberFormat="1" applyFont="1" applyBorder="1" applyAlignment="1">
      <alignment horizontal="center" wrapText="1"/>
    </xf>
    <xf numFmtId="172" fontId="9" fillId="0" borderId="4" xfId="58" applyNumberFormat="1" applyFont="1" applyBorder="1" applyAlignment="1">
      <alignment horizontal="center" wrapText="1"/>
    </xf>
    <xf numFmtId="172" fontId="9" fillId="0" borderId="4" xfId="58" applyNumberFormat="1" applyFont="1" applyBorder="1" applyAlignment="1">
      <alignment horizontal="left"/>
    </xf>
    <xf numFmtId="172" fontId="9" fillId="0" borderId="11" xfId="58" applyNumberFormat="1" applyFont="1" applyBorder="1" applyAlignment="1">
      <alignment wrapText="1"/>
    </xf>
    <xf numFmtId="172" fontId="9" fillId="0" borderId="11" xfId="58" applyNumberFormat="1" applyFont="1" applyBorder="1"/>
    <xf numFmtId="172" fontId="9" fillId="0" borderId="11" xfId="58" applyNumberFormat="1" applyFont="1" applyBorder="1" applyAlignment="1">
      <alignment horizontal="center" wrapText="1"/>
    </xf>
    <xf numFmtId="172" fontId="9" fillId="0" borderId="11" xfId="58" applyNumberFormat="1" applyFont="1" applyBorder="1" applyAlignment="1">
      <alignment horizontal="center"/>
    </xf>
    <xf numFmtId="172" fontId="9" fillId="0" borderId="4" xfId="58" applyNumberFormat="1" applyFont="1" applyBorder="1" applyAlignment="1">
      <alignment horizontal="center"/>
    </xf>
    <xf numFmtId="172" fontId="9" fillId="0" borderId="4" xfId="57" applyNumberFormat="1" applyFont="1" applyBorder="1" applyAlignment="1">
      <alignment wrapText="1"/>
    </xf>
    <xf numFmtId="172" fontId="9" fillId="0" borderId="4" xfId="57" applyNumberFormat="1" applyFont="1" applyBorder="1"/>
    <xf numFmtId="10" fontId="15" fillId="0" borderId="0" xfId="14" applyNumberFormat="1" applyFont="1"/>
    <xf numFmtId="172" fontId="15" fillId="0" borderId="4" xfId="0" applyNumberFormat="1" applyFont="1" applyBorder="1"/>
    <xf numFmtId="172" fontId="26" fillId="0" borderId="4" xfId="0" applyNumberFormat="1" applyFont="1" applyBorder="1"/>
    <xf numFmtId="0" fontId="15" fillId="12" borderId="10" xfId="0" applyFont="1" applyFill="1" applyBorder="1" applyAlignment="1">
      <alignment horizontal="center"/>
    </xf>
    <xf numFmtId="0" fontId="15" fillId="12" borderId="4" xfId="57" applyFont="1" applyFill="1" applyBorder="1"/>
    <xf numFmtId="0" fontId="15" fillId="5" borderId="0" xfId="18" applyFont="1" applyFill="1" applyAlignment="1">
      <alignment horizontal="center"/>
    </xf>
    <xf numFmtId="0" fontId="13" fillId="0" borderId="0" xfId="0" applyFont="1"/>
    <xf numFmtId="0" fontId="15" fillId="0" borderId="4" xfId="18" applyFont="1" applyBorder="1" applyAlignment="1">
      <alignment horizontal="center"/>
    </xf>
    <xf numFmtId="0" fontId="15" fillId="0" borderId="4" xfId="0" applyFont="1" applyBorder="1" applyAlignment="1">
      <alignment horizontal="center"/>
    </xf>
    <xf numFmtId="0" fontId="0" fillId="0" borderId="0" xfId="0"/>
    <xf numFmtId="0" fontId="9" fillId="0" borderId="0" xfId="0" applyFont="1"/>
    <xf numFmtId="0" fontId="9" fillId="0" borderId="0" xfId="13" applyFont="1" applyAlignment="1">
      <alignment horizontal="left"/>
    </xf>
    <xf numFmtId="0" fontId="0" fillId="0" borderId="4" xfId="0" applyBorder="1" applyAlignment="1">
      <alignment horizontal="center"/>
    </xf>
    <xf numFmtId="0" fontId="9" fillId="0" borderId="4" xfId="0" applyFont="1" applyBorder="1" applyAlignment="1">
      <alignment horizontal="center"/>
    </xf>
    <xf numFmtId="0" fontId="9" fillId="0" borderId="4" xfId="0" applyFont="1" applyBorder="1" applyAlignment="1">
      <alignment wrapText="1"/>
    </xf>
    <xf numFmtId="0" fontId="9" fillId="0" borderId="11" xfId="0" applyFont="1" applyBorder="1"/>
    <xf numFmtId="0" fontId="15" fillId="0" borderId="4" xfId="0" applyFont="1" applyFill="1" applyBorder="1" applyAlignment="1">
      <alignment horizontal="center"/>
    </xf>
    <xf numFmtId="0" fontId="0" fillId="12" borderId="0" xfId="0" applyFill="1"/>
    <xf numFmtId="0" fontId="0" fillId="0" borderId="0" xfId="0" applyFont="1"/>
    <xf numFmtId="0" fontId="0" fillId="0" borderId="0" xfId="0" applyFont="1" applyAlignment="1">
      <alignment horizontal="justify" wrapText="1"/>
    </xf>
    <xf numFmtId="0" fontId="9" fillId="0" borderId="16" xfId="0" applyFont="1" applyFill="1" applyBorder="1" applyAlignment="1">
      <alignment horizontal="right"/>
    </xf>
    <xf numFmtId="0" fontId="15" fillId="0" borderId="4" xfId="0" applyFont="1" applyFill="1" applyBorder="1"/>
    <xf numFmtId="0" fontId="15" fillId="0" borderId="4" xfId="0" applyFont="1" applyBorder="1" applyAlignment="1">
      <alignment horizontal="center" vertical="center" wrapText="1"/>
    </xf>
    <xf numFmtId="0" fontId="0" fillId="12" borderId="4" xfId="0" applyFill="1" applyBorder="1"/>
    <xf numFmtId="0" fontId="0" fillId="0" borderId="4" xfId="0" applyFont="1" applyBorder="1"/>
    <xf numFmtId="0" fontId="13" fillId="0" borderId="0" xfId="0" applyFont="1" applyAlignment="1"/>
    <xf numFmtId="2" fontId="27" fillId="12" borderId="4" xfId="18" applyNumberFormat="1" applyFont="1" applyFill="1" applyBorder="1"/>
    <xf numFmtId="0" fontId="27" fillId="12" borderId="4" xfId="18" applyFont="1" applyFill="1" applyBorder="1"/>
    <xf numFmtId="0" fontId="15" fillId="16" borderId="4" xfId="18" applyFont="1" applyFill="1" applyBorder="1" applyAlignment="1">
      <alignment horizontal="center"/>
    </xf>
    <xf numFmtId="0" fontId="15" fillId="16" borderId="4" xfId="0" applyFont="1" applyFill="1" applyBorder="1" applyAlignment="1">
      <alignment horizontal="center" vertical="center" wrapText="1"/>
    </xf>
    <xf numFmtId="0" fontId="15" fillId="12" borderId="4" xfId="13" applyFont="1" applyFill="1" applyBorder="1"/>
    <xf numFmtId="172" fontId="15" fillId="12" borderId="4" xfId="5" applyNumberFormat="1" applyFont="1" applyFill="1" applyBorder="1" applyAlignment="1">
      <alignment horizontal="center"/>
    </xf>
    <xf numFmtId="172" fontId="15" fillId="12" borderId="4" xfId="13" applyNumberFormat="1" applyFont="1" applyFill="1" applyBorder="1" applyAlignment="1">
      <alignment horizontal="center"/>
    </xf>
    <xf numFmtId="2" fontId="15" fillId="12" borderId="4" xfId="5" applyNumberFormat="1" applyFont="1" applyFill="1" applyBorder="1" applyAlignment="1">
      <alignment horizontal="right"/>
    </xf>
    <xf numFmtId="169" fontId="17" fillId="0" borderId="10" xfId="0" applyNumberFormat="1" applyFont="1" applyBorder="1" applyAlignment="1">
      <alignment horizontal="center"/>
    </xf>
    <xf numFmtId="0" fontId="18" fillId="0" borderId="10" xfId="0" applyFont="1" applyBorder="1" applyAlignment="1">
      <alignment horizontal="center"/>
    </xf>
    <xf numFmtId="1" fontId="9" fillId="0" borderId="10" xfId="0" applyNumberFormat="1" applyFont="1" applyBorder="1" applyAlignment="1">
      <alignment horizontal="right"/>
    </xf>
    <xf numFmtId="2" fontId="9" fillId="0" borderId="10" xfId="0" applyNumberFormat="1" applyFont="1" applyBorder="1" applyAlignment="1">
      <alignment horizontal="right"/>
    </xf>
    <xf numFmtId="9" fontId="9" fillId="0" borderId="10" xfId="0" applyNumberFormat="1" applyFont="1" applyBorder="1" applyAlignment="1">
      <alignment horizontal="center"/>
    </xf>
    <xf numFmtId="0" fontId="0" fillId="0" borderId="10" xfId="0" applyBorder="1"/>
    <xf numFmtId="0" fontId="9" fillId="12" borderId="4" xfId="13" applyFont="1" applyFill="1" applyBorder="1" applyAlignment="1">
      <alignment horizontal="justify" wrapText="1"/>
    </xf>
    <xf numFmtId="0" fontId="15" fillId="12" borderId="4" xfId="13" applyFont="1" applyFill="1" applyBorder="1" applyAlignment="1">
      <alignment horizontal="justify" wrapText="1"/>
    </xf>
    <xf numFmtId="0" fontId="9" fillId="0" borderId="0" xfId="13" applyFont="1" applyAlignment="1"/>
    <xf numFmtId="0" fontId="0" fillId="0" borderId="0" xfId="0" applyAlignment="1"/>
    <xf numFmtId="0" fontId="15" fillId="16" borderId="4" xfId="18" applyFont="1" applyFill="1" applyBorder="1" applyAlignment="1">
      <alignment horizontal="center" wrapText="1"/>
    </xf>
    <xf numFmtId="0" fontId="9" fillId="0" borderId="23" xfId="13" applyFont="1" applyBorder="1" applyAlignment="1">
      <alignment horizontal="left" wrapText="1"/>
    </xf>
    <xf numFmtId="172" fontId="9" fillId="0" borderId="23" xfId="13" applyNumberFormat="1" applyFont="1" applyBorder="1" applyAlignment="1">
      <alignment horizontal="left"/>
    </xf>
    <xf numFmtId="172" fontId="0" fillId="0" borderId="23" xfId="0" applyNumberFormat="1" applyBorder="1"/>
    <xf numFmtId="172" fontId="9" fillId="12" borderId="4" xfId="0" applyNumberFormat="1" applyFont="1" applyFill="1" applyBorder="1" applyAlignment="1">
      <alignment horizontal="center"/>
    </xf>
    <xf numFmtId="0" fontId="15" fillId="12" borderId="4" xfId="58" applyFont="1" applyFill="1" applyBorder="1" applyAlignment="1">
      <alignment horizontal="left" wrapText="1"/>
    </xf>
    <xf numFmtId="172" fontId="15" fillId="12" borderId="4" xfId="58" applyNumberFormat="1" applyFont="1" applyFill="1" applyBorder="1" applyAlignment="1">
      <alignment horizontal="center" wrapText="1"/>
    </xf>
    <xf numFmtId="0" fontId="15" fillId="12" borderId="4" xfId="58" applyFont="1" applyFill="1" applyBorder="1" applyAlignment="1">
      <alignment wrapText="1"/>
    </xf>
    <xf numFmtId="172" fontId="9" fillId="12" borderId="4" xfId="58" applyNumberFormat="1" applyFont="1" applyFill="1" applyBorder="1" applyAlignment="1">
      <alignment horizontal="center" wrapText="1"/>
    </xf>
    <xf numFmtId="0" fontId="9" fillId="12" borderId="4" xfId="0" applyFont="1" applyFill="1" applyBorder="1" applyAlignment="1">
      <alignment wrapText="1"/>
    </xf>
    <xf numFmtId="0" fontId="12" fillId="0" borderId="0" xfId="0" applyFont="1" applyAlignment="1"/>
    <xf numFmtId="0" fontId="28" fillId="12" borderId="4" xfId="0" applyFont="1" applyFill="1" applyBorder="1" applyAlignment="1">
      <alignment horizontal="center"/>
    </xf>
    <xf numFmtId="0" fontId="28" fillId="0" borderId="23" xfId="0" applyFont="1" applyBorder="1" applyAlignment="1">
      <alignment horizontal="center"/>
    </xf>
    <xf numFmtId="43" fontId="9" fillId="12" borderId="4" xfId="0" applyNumberFormat="1" applyFont="1" applyFill="1" applyBorder="1" applyAlignment="1">
      <alignment horizontal="center"/>
    </xf>
    <xf numFmtId="43" fontId="9" fillId="12" borderId="4" xfId="59" applyFont="1" applyFill="1" applyBorder="1" applyAlignment="1">
      <alignment horizontal="center"/>
    </xf>
    <xf numFmtId="0" fontId="15" fillId="0" borderId="0" xfId="0" quotePrefix="1" applyFont="1" applyBorder="1" applyAlignment="1">
      <alignment horizontal="center" wrapText="1"/>
    </xf>
    <xf numFmtId="0" fontId="0" fillId="0" borderId="0" xfId="0" applyAlignment="1">
      <alignment horizontal="center"/>
    </xf>
    <xf numFmtId="0" fontId="14" fillId="0" borderId="0" xfId="0" applyFont="1" applyAlignment="1">
      <alignment horizontal="left"/>
    </xf>
    <xf numFmtId="0" fontId="9" fillId="0" borderId="0" xfId="0" applyFont="1" applyAlignment="1">
      <alignment horizontal="center"/>
    </xf>
    <xf numFmtId="0" fontId="15" fillId="5" borderId="0" xfId="0" applyFont="1" applyFill="1" applyAlignment="1">
      <alignment horizontal="center"/>
    </xf>
    <xf numFmtId="0" fontId="9" fillId="0" borderId="19" xfId="0" applyFont="1" applyBorder="1" applyAlignment="1">
      <alignment horizontal="center"/>
    </xf>
    <xf numFmtId="0" fontId="21" fillId="0" borderId="0" xfId="0" applyFont="1"/>
    <xf numFmtId="0" fontId="15" fillId="16" borderId="4" xfId="0" applyFont="1" applyFill="1" applyBorder="1" applyAlignment="1">
      <alignment horizontal="center"/>
    </xf>
    <xf numFmtId="0" fontId="13" fillId="0" borderId="0" xfId="0" applyFont="1" applyAlignment="1">
      <alignment horizontal="center"/>
    </xf>
    <xf numFmtId="0" fontId="15" fillId="16" borderId="4" xfId="18" applyFont="1" applyFill="1" applyBorder="1" applyAlignment="1">
      <alignment horizontal="center"/>
    </xf>
    <xf numFmtId="0" fontId="15" fillId="5" borderId="0" xfId="18" applyFont="1" applyFill="1" applyAlignment="1">
      <alignment horizontal="center"/>
    </xf>
    <xf numFmtId="0" fontId="14" fillId="5" borderId="0" xfId="18" applyFont="1" applyFill="1" applyAlignment="1">
      <alignment horizontal="left"/>
    </xf>
    <xf numFmtId="0" fontId="13" fillId="0" borderId="0" xfId="0" applyFont="1"/>
    <xf numFmtId="0" fontId="15" fillId="16" borderId="4" xfId="0" applyFont="1" applyFill="1" applyBorder="1" applyAlignment="1">
      <alignment horizontal="center" vertical="center" wrapText="1"/>
    </xf>
    <xf numFmtId="0" fontId="15" fillId="0" borderId="4" xfId="0" applyFont="1" applyBorder="1" applyAlignment="1">
      <alignment horizontal="center"/>
    </xf>
    <xf numFmtId="0" fontId="15" fillId="5" borderId="0" xfId="13" applyFont="1" applyFill="1" applyAlignment="1">
      <alignment horizontal="center"/>
    </xf>
    <xf numFmtId="0" fontId="9" fillId="0" borderId="0" xfId="18" applyFont="1" applyAlignment="1">
      <alignment horizontal="center"/>
    </xf>
    <xf numFmtId="0" fontId="0" fillId="0" borderId="19" xfId="0" applyBorder="1" applyAlignment="1">
      <alignment horizontal="center"/>
    </xf>
    <xf numFmtId="0" fontId="0" fillId="0" borderId="0" xfId="0"/>
    <xf numFmtId="0" fontId="12" fillId="0" borderId="0" xfId="0" applyFont="1" applyAlignment="1">
      <alignment horizontal="center"/>
    </xf>
    <xf numFmtId="0" fontId="15" fillId="16" borderId="10" xfId="0" applyFont="1" applyFill="1" applyBorder="1" applyAlignment="1">
      <alignment horizontal="center" vertical="center" wrapText="1"/>
    </xf>
    <xf numFmtId="0" fontId="9" fillId="0" borderId="0" xfId="0" applyFont="1" applyAlignment="1">
      <alignment horizontal="justify"/>
    </xf>
    <xf numFmtId="0" fontId="0" fillId="0" borderId="0" xfId="0" applyAlignment="1">
      <alignment horizontal="justify"/>
    </xf>
    <xf numFmtId="0" fontId="9" fillId="0" borderId="0" xfId="0" applyFont="1"/>
    <xf numFmtId="0" fontId="0" fillId="0" borderId="0" xfId="0" applyAlignment="1">
      <alignment wrapText="1"/>
    </xf>
    <xf numFmtId="0" fontId="0" fillId="13" borderId="3" xfId="0" applyFill="1" applyBorder="1"/>
    <xf numFmtId="0" fontId="9" fillId="0" borderId="19" xfId="13" applyFont="1" applyBorder="1" applyAlignment="1">
      <alignment horizontal="center"/>
    </xf>
    <xf numFmtId="0" fontId="9" fillId="0" borderId="0" xfId="13" applyFont="1" applyAlignment="1">
      <alignment horizontal="left"/>
    </xf>
    <xf numFmtId="0" fontId="0" fillId="0" borderId="0" xfId="0" applyAlignment="1">
      <alignment horizontal="left"/>
    </xf>
    <xf numFmtId="0" fontId="14" fillId="0" borderId="0" xfId="0" applyFont="1"/>
    <xf numFmtId="0" fontId="9" fillId="0" borderId="4" xfId="0" applyFont="1" applyBorder="1" applyAlignment="1">
      <alignment horizontal="center"/>
    </xf>
    <xf numFmtId="0" fontId="15" fillId="0" borderId="4" xfId="0" applyFont="1" applyBorder="1" applyAlignment="1">
      <alignment horizontal="center" wrapText="1"/>
    </xf>
    <xf numFmtId="0" fontId="9" fillId="0" borderId="0" xfId="0" applyFont="1" applyAlignment="1">
      <alignment wrapText="1"/>
    </xf>
    <xf numFmtId="0" fontId="22" fillId="0" borderId="0" xfId="0" applyFont="1"/>
    <xf numFmtId="0" fontId="22" fillId="0" borderId="0" xfId="0" applyFont="1" applyAlignment="1">
      <alignment horizontal="left"/>
    </xf>
    <xf numFmtId="0" fontId="15" fillId="0" borderId="19" xfId="0" applyFont="1" applyBorder="1" applyAlignment="1">
      <alignment horizontal="center"/>
    </xf>
    <xf numFmtId="0" fontId="9" fillId="0" borderId="0" xfId="0" applyFont="1" applyAlignment="1">
      <alignment horizontal="center" wrapText="1"/>
    </xf>
    <xf numFmtId="0" fontId="9" fillId="0" borderId="4" xfId="0" applyFont="1" applyBorder="1" applyAlignment="1">
      <alignment wrapText="1"/>
    </xf>
    <xf numFmtId="0" fontId="0" fillId="0" borderId="0" xfId="0" applyAlignment="1">
      <alignment horizontal="center"/>
    </xf>
    <xf numFmtId="0" fontId="15" fillId="16" borderId="4" xfId="0" applyFont="1" applyFill="1" applyBorder="1" applyAlignment="1">
      <alignment horizontal="center" vertical="center" wrapText="1"/>
    </xf>
    <xf numFmtId="0" fontId="15" fillId="0" borderId="4" xfId="0" applyFont="1" applyBorder="1" applyAlignment="1">
      <alignment horizontal="center"/>
    </xf>
    <xf numFmtId="0" fontId="0" fillId="0" borderId="0" xfId="0"/>
    <xf numFmtId="0" fontId="9" fillId="0" borderId="0" xfId="0" applyFont="1"/>
    <xf numFmtId="0" fontId="9" fillId="0" borderId="0" xfId="13" applyFont="1" applyAlignment="1">
      <alignment horizontal="justify" wrapText="1"/>
    </xf>
    <xf numFmtId="0" fontId="9" fillId="0" borderId="0" xfId="13" applyFont="1" applyAlignment="1">
      <alignment horizontal="left"/>
    </xf>
    <xf numFmtId="0" fontId="9" fillId="0" borderId="4" xfId="0" applyFont="1" applyBorder="1" applyAlignment="1">
      <alignment horizontal="center"/>
    </xf>
    <xf numFmtId="0" fontId="15" fillId="0" borderId="4" xfId="0" applyFont="1" applyBorder="1" applyAlignment="1">
      <alignment horizontal="center" wrapText="1"/>
    </xf>
    <xf numFmtId="0" fontId="12" fillId="0" borderId="0" xfId="0" applyFont="1"/>
    <xf numFmtId="0" fontId="30" fillId="0" borderId="0" xfId="0" applyFont="1" applyAlignment="1">
      <alignment vertical="center" wrapText="1"/>
    </xf>
    <xf numFmtId="0" fontId="0" fillId="8" borderId="0" xfId="0" applyFill="1"/>
    <xf numFmtId="0" fontId="13" fillId="0" borderId="0" xfId="0" applyFont="1" applyBorder="1" applyAlignment="1">
      <alignment wrapText="1"/>
    </xf>
    <xf numFmtId="0" fontId="13" fillId="13" borderId="0" xfId="0" applyFont="1" applyFill="1" applyBorder="1"/>
    <xf numFmtId="0" fontId="15" fillId="16" borderId="11" xfId="0" applyFont="1" applyFill="1" applyBorder="1" applyAlignment="1">
      <alignment horizontal="center" vertical="center" wrapText="1"/>
    </xf>
    <xf numFmtId="0" fontId="15" fillId="16" borderId="4" xfId="0" applyFont="1" applyFill="1" applyBorder="1" applyAlignment="1">
      <alignment vertical="center" wrapText="1"/>
    </xf>
    <xf numFmtId="0" fontId="15" fillId="16" borderId="4" xfId="18" applyFont="1" applyFill="1" applyBorder="1" applyAlignment="1">
      <alignment horizontal="center" vertical="center"/>
    </xf>
    <xf numFmtId="0" fontId="14" fillId="0" borderId="0" xfId="18" applyFont="1" applyBorder="1" applyAlignment="1">
      <alignment horizontal="center"/>
    </xf>
    <xf numFmtId="0" fontId="13" fillId="0" borderId="0" xfId="0" applyFont="1" applyBorder="1"/>
    <xf numFmtId="0" fontId="15" fillId="12" borderId="10" xfId="0" applyFont="1" applyFill="1" applyBorder="1" applyAlignment="1">
      <alignment horizontal="justify" wrapText="1"/>
    </xf>
    <xf numFmtId="43" fontId="15" fillId="12" borderId="10" xfId="75" applyFont="1" applyFill="1" applyBorder="1"/>
    <xf numFmtId="0" fontId="15" fillId="0" borderId="15" xfId="0" applyFont="1" applyBorder="1" applyAlignment="1">
      <alignment horizontal="justify" wrapText="1"/>
    </xf>
    <xf numFmtId="0" fontId="15" fillId="0" borderId="10" xfId="0" applyFont="1" applyBorder="1" applyAlignment="1">
      <alignment horizontal="justify" wrapText="1"/>
    </xf>
    <xf numFmtId="0" fontId="15" fillId="0" borderId="10" xfId="0" applyFont="1" applyFill="1" applyBorder="1" applyAlignment="1">
      <alignment horizontal="justify" wrapText="1"/>
    </xf>
    <xf numFmtId="0" fontId="9" fillId="0" borderId="15" xfId="0" applyFont="1" applyBorder="1" applyAlignment="1">
      <alignment horizontal="justify" wrapText="1"/>
    </xf>
    <xf numFmtId="0" fontId="0" fillId="0" borderId="0" xfId="0" applyFont="1" applyAlignment="1">
      <alignment vertical="top"/>
    </xf>
    <xf numFmtId="0" fontId="0" fillId="0" borderId="0" xfId="0" applyFont="1" applyBorder="1" applyAlignment="1">
      <alignment vertical="top"/>
    </xf>
    <xf numFmtId="0" fontId="0" fillId="0" borderId="0" xfId="0" applyBorder="1"/>
    <xf numFmtId="0" fontId="9" fillId="0" borderId="0" xfId="0" applyFont="1" applyBorder="1"/>
    <xf numFmtId="0" fontId="9" fillId="0" borderId="0" xfId="0" applyFont="1" applyBorder="1" applyAlignment="1">
      <alignment horizontal="justify" wrapText="1"/>
    </xf>
    <xf numFmtId="0" fontId="0" fillId="0" borderId="0" xfId="0" applyFont="1" applyBorder="1"/>
    <xf numFmtId="0" fontId="15" fillId="16" borderId="4" xfId="0" applyFont="1" applyFill="1" applyBorder="1" applyAlignment="1">
      <alignment horizontal="center" vertical="center"/>
    </xf>
    <xf numFmtId="0" fontId="15" fillId="0" borderId="4" xfId="0" applyFont="1" applyFill="1" applyBorder="1" applyAlignment="1">
      <alignment horizontal="right"/>
    </xf>
    <xf numFmtId="0" fontId="0" fillId="0" borderId="4" xfId="0" applyFont="1" applyFill="1" applyBorder="1"/>
    <xf numFmtId="0" fontId="15" fillId="0" borderId="4" xfId="0" applyFont="1" applyFill="1" applyBorder="1" applyAlignment="1">
      <alignment wrapText="1"/>
    </xf>
    <xf numFmtId="0" fontId="9" fillId="0" borderId="29" xfId="0" applyFont="1" applyFill="1" applyBorder="1"/>
    <xf numFmtId="0" fontId="15" fillId="0" borderId="29" xfId="0" applyFont="1" applyFill="1" applyBorder="1" applyAlignment="1">
      <alignment horizontal="center" wrapText="1"/>
    </xf>
    <xf numFmtId="0" fontId="15" fillId="0" borderId="0" xfId="0" applyFont="1" applyFill="1" applyAlignment="1"/>
    <xf numFmtId="0" fontId="0" fillId="0" borderId="0" xfId="0" applyFill="1" applyAlignment="1">
      <alignment horizontal="justify" wrapText="1"/>
    </xf>
    <xf numFmtId="43" fontId="15" fillId="0" borderId="4" xfId="75" applyFont="1" applyFill="1" applyBorder="1" applyAlignment="1">
      <alignment wrapText="1"/>
    </xf>
    <xf numFmtId="0" fontId="9" fillId="12" borderId="4" xfId="0" applyFont="1" applyFill="1" applyBorder="1" applyAlignment="1">
      <alignment horizontal="justify"/>
    </xf>
    <xf numFmtId="2" fontId="28" fillId="12" borderId="4" xfId="0" applyNumberFormat="1" applyFont="1" applyFill="1" applyBorder="1"/>
    <xf numFmtId="0" fontId="15" fillId="0" borderId="0" xfId="13" applyFont="1" applyFill="1" applyAlignment="1">
      <alignment horizontal="left"/>
    </xf>
    <xf numFmtId="0" fontId="15" fillId="16" borderId="4" xfId="18" applyFont="1" applyFill="1" applyBorder="1" applyAlignment="1">
      <alignment horizontal="center" vertical="center" wrapText="1"/>
    </xf>
    <xf numFmtId="0" fontId="13" fillId="13" borderId="0" xfId="0" applyFont="1" applyFill="1" applyBorder="1" applyAlignment="1">
      <alignment wrapText="1"/>
    </xf>
    <xf numFmtId="0" fontId="0" fillId="0" borderId="0" xfId="0" applyBorder="1" applyAlignment="1"/>
    <xf numFmtId="0" fontId="15" fillId="16" borderId="4" xfId="13" applyFont="1" applyFill="1" applyBorder="1" applyAlignment="1">
      <alignment horizontal="center" vertical="center"/>
    </xf>
    <xf numFmtId="0" fontId="15" fillId="16" borderId="23" xfId="13" applyFont="1" applyFill="1" applyBorder="1" applyAlignment="1">
      <alignment horizontal="center" vertical="center" wrapText="1"/>
    </xf>
    <xf numFmtId="0" fontId="15" fillId="16" borderId="4" xfId="13" applyFont="1" applyFill="1" applyBorder="1" applyAlignment="1">
      <alignment horizontal="center" vertical="center" wrapText="1"/>
    </xf>
    <xf numFmtId="0" fontId="15" fillId="16" borderId="21" xfId="13" applyFont="1" applyFill="1" applyBorder="1" applyAlignment="1">
      <alignment horizontal="center" vertical="center" wrapText="1"/>
    </xf>
    <xf numFmtId="0" fontId="9" fillId="0" borderId="4" xfId="0" applyFont="1" applyBorder="1" applyAlignment="1">
      <alignment horizontal="justify" vertical="center"/>
    </xf>
    <xf numFmtId="0" fontId="9" fillId="0" borderId="4" xfId="0" applyFont="1" applyFill="1" applyBorder="1" applyAlignment="1">
      <alignment horizontal="center"/>
    </xf>
    <xf numFmtId="0" fontId="9" fillId="0" borderId="4" xfId="0" applyFont="1" applyFill="1" applyBorder="1"/>
    <xf numFmtId="3" fontId="15" fillId="12" borderId="4" xfId="0" applyNumberFormat="1" applyFont="1" applyFill="1" applyBorder="1" applyAlignment="1">
      <alignment horizontal="center"/>
    </xf>
    <xf numFmtId="172" fontId="0" fillId="0" borderId="4" xfId="0" applyNumberFormat="1" applyFont="1" applyBorder="1"/>
    <xf numFmtId="0" fontId="15" fillId="0" borderId="0" xfId="74" applyFont="1" applyAlignment="1">
      <alignment horizontal="left"/>
    </xf>
    <xf numFmtId="0" fontId="15" fillId="0" borderId="0" xfId="0" applyFont="1" applyBorder="1" applyAlignment="1">
      <alignment wrapText="1"/>
    </xf>
    <xf numFmtId="0" fontId="15" fillId="0" borderId="0" xfId="0" applyFont="1" applyFill="1" applyBorder="1" applyAlignment="1">
      <alignment horizontal="center"/>
    </xf>
    <xf numFmtId="0" fontId="9" fillId="0" borderId="0" xfId="0" applyFont="1" applyFill="1" applyBorder="1" applyAlignment="1">
      <alignment horizontal="justify" wrapText="1"/>
    </xf>
    <xf numFmtId="10" fontId="15" fillId="0" borderId="0" xfId="14" applyNumberFormat="1" applyFont="1" applyFill="1" applyBorder="1"/>
    <xf numFmtId="0" fontId="0" fillId="0" borderId="0" xfId="0" applyFill="1" applyBorder="1"/>
    <xf numFmtId="0" fontId="9" fillId="0" borderId="0" xfId="0" applyFont="1" applyFill="1" applyBorder="1"/>
    <xf numFmtId="0" fontId="9" fillId="0" borderId="4" xfId="0" applyFont="1" applyFill="1" applyBorder="1" applyAlignment="1">
      <alignment horizontal="justify" wrapText="1"/>
    </xf>
    <xf numFmtId="43" fontId="9" fillId="0" borderId="4" xfId="19" applyFont="1" applyFill="1" applyBorder="1"/>
    <xf numFmtId="0" fontId="0" fillId="0" borderId="4" xfId="0" applyFill="1" applyBorder="1"/>
    <xf numFmtId="10" fontId="15" fillId="0" borderId="4" xfId="14" applyNumberFormat="1" applyFont="1" applyFill="1" applyBorder="1"/>
    <xf numFmtId="0" fontId="9" fillId="0" borderId="0" xfId="0" applyFont="1" applyBorder="1" applyAlignment="1">
      <alignment horizontal="center"/>
    </xf>
    <xf numFmtId="43" fontId="9" fillId="0" borderId="0" xfId="19" applyFont="1" applyFill="1" applyBorder="1"/>
    <xf numFmtId="0" fontId="0" fillId="13" borderId="0" xfId="0" applyFill="1" applyBorder="1"/>
    <xf numFmtId="0" fontId="0" fillId="0" borderId="0" xfId="0" applyBorder="1" applyAlignment="1">
      <alignment wrapText="1"/>
    </xf>
    <xf numFmtId="0" fontId="0" fillId="0" borderId="4" xfId="0" applyBorder="1" applyAlignment="1">
      <alignment horizontal="left" vertical="center" wrapText="1"/>
    </xf>
    <xf numFmtId="172" fontId="9" fillId="0" borderId="4" xfId="0" applyNumberFormat="1" applyFont="1" applyBorder="1" applyAlignment="1"/>
    <xf numFmtId="0" fontId="9" fillId="0" borderId="4" xfId="0" applyFont="1" applyBorder="1" applyAlignment="1">
      <alignment vertical="justify"/>
    </xf>
    <xf numFmtId="0" fontId="15" fillId="0" borderId="0" xfId="0" applyFont="1" applyFill="1" applyAlignment="1">
      <alignment horizontal="left"/>
    </xf>
    <xf numFmtId="0" fontId="15" fillId="16" borderId="4" xfId="0" applyFont="1" applyFill="1" applyBorder="1" applyAlignment="1">
      <alignment horizontal="center" vertical="center" wrapText="1"/>
    </xf>
    <xf numFmtId="0" fontId="15" fillId="16" borderId="10" xfId="0" applyFont="1" applyFill="1" applyBorder="1" applyAlignment="1">
      <alignment horizontal="center" vertical="center" wrapText="1"/>
    </xf>
    <xf numFmtId="0" fontId="15" fillId="16" borderId="4" xfId="18" applyFont="1" applyFill="1" applyBorder="1" applyAlignment="1">
      <alignment horizontal="center" vertical="center"/>
    </xf>
    <xf numFmtId="0" fontId="13" fillId="13" borderId="10" xfId="0" applyFont="1" applyFill="1" applyBorder="1"/>
    <xf numFmtId="0" fontId="13" fillId="13" borderId="3" xfId="0" applyFont="1" applyFill="1" applyBorder="1"/>
    <xf numFmtId="0" fontId="13" fillId="13" borderId="10" xfId="0" applyFont="1" applyFill="1" applyBorder="1" applyAlignment="1">
      <alignment wrapText="1"/>
    </xf>
    <xf numFmtId="0" fontId="13" fillId="13" borderId="3" xfId="0" applyFont="1" applyFill="1" applyBorder="1" applyAlignment="1">
      <alignment wrapText="1"/>
    </xf>
    <xf numFmtId="0" fontId="15" fillId="0" borderId="0" xfId="18" applyFont="1" applyFill="1" applyAlignment="1">
      <alignment horizontal="left"/>
    </xf>
    <xf numFmtId="0" fontId="13" fillId="0" borderId="0" xfId="0" applyFont="1"/>
    <xf numFmtId="0" fontId="15" fillId="16" borderId="4" xfId="18" applyFont="1" applyFill="1" applyBorder="1" applyAlignment="1">
      <alignment horizontal="center" vertical="center" wrapText="1"/>
    </xf>
    <xf numFmtId="0" fontId="15" fillId="0" borderId="0" xfId="13" applyFont="1" applyFill="1" applyAlignment="1">
      <alignment horizontal="left"/>
    </xf>
    <xf numFmtId="0" fontId="0" fillId="0" borderId="0" xfId="0"/>
    <xf numFmtId="0" fontId="9" fillId="0" borderId="4" xfId="0" applyFont="1" applyBorder="1" applyAlignment="1">
      <alignment horizontal="justify"/>
    </xf>
    <xf numFmtId="0" fontId="20" fillId="0" borderId="0" xfId="13" applyFont="1" applyAlignment="1">
      <alignment horizontal="left"/>
    </xf>
    <xf numFmtId="0" fontId="9" fillId="0" borderId="0" xfId="13" applyFont="1" applyAlignment="1">
      <alignment horizontal="left"/>
    </xf>
    <xf numFmtId="0" fontId="9" fillId="0" borderId="4" xfId="0" applyFont="1" applyBorder="1" applyAlignment="1">
      <alignment horizontal="center"/>
    </xf>
    <xf numFmtId="0" fontId="9" fillId="0" borderId="4" xfId="0" applyFont="1" applyBorder="1" applyAlignment="1">
      <alignment horizontal="center" vertical="center" wrapText="1"/>
    </xf>
    <xf numFmtId="0" fontId="15" fillId="16" borderId="11" xfId="0" applyFont="1" applyFill="1" applyBorder="1" applyAlignment="1">
      <alignment vertical="center" wrapText="1"/>
    </xf>
    <xf numFmtId="0" fontId="0" fillId="0" borderId="0" xfId="0" applyAlignment="1">
      <alignment horizontal="center" vertical="center"/>
    </xf>
    <xf numFmtId="0" fontId="32" fillId="0" borderId="0" xfId="0" applyFont="1"/>
    <xf numFmtId="0" fontId="29" fillId="0" borderId="0" xfId="0" applyFont="1" applyAlignment="1">
      <alignment wrapText="1"/>
    </xf>
    <xf numFmtId="0" fontId="0" fillId="0" borderId="4" xfId="0" applyFont="1" applyBorder="1" applyAlignment="1">
      <alignment wrapText="1"/>
    </xf>
    <xf numFmtId="0" fontId="13" fillId="0" borderId="4" xfId="0" applyFont="1" applyFill="1" applyBorder="1"/>
    <xf numFmtId="0" fontId="9" fillId="0" borderId="4" xfId="13" applyFont="1" applyFill="1" applyBorder="1" applyAlignment="1">
      <alignment horizontal="center"/>
    </xf>
    <xf numFmtId="0" fontId="9" fillId="0" borderId="4" xfId="13" applyFont="1" applyFill="1" applyBorder="1"/>
    <xf numFmtId="0" fontId="0" fillId="0" borderId="4" xfId="0" applyFill="1" applyBorder="1" applyAlignment="1">
      <alignment horizontal="center"/>
    </xf>
    <xf numFmtId="0" fontId="0" fillId="0" borderId="4" xfId="0" applyFill="1" applyBorder="1" applyAlignment="1">
      <alignment horizontal="justify" wrapText="1"/>
    </xf>
    <xf numFmtId="172" fontId="0" fillId="0" borderId="4" xfId="0" applyNumberFormat="1" applyFill="1" applyBorder="1" applyAlignment="1">
      <alignment horizontal="center" wrapText="1"/>
    </xf>
    <xf numFmtId="172" fontId="0" fillId="0" borderId="4" xfId="0" applyNumberFormat="1" applyFill="1" applyBorder="1" applyAlignment="1">
      <alignment horizontal="center"/>
    </xf>
    <xf numFmtId="0" fontId="0" fillId="0" borderId="11" xfId="0" applyFill="1" applyBorder="1" applyAlignment="1">
      <alignment horizontal="justify" wrapText="1"/>
    </xf>
    <xf numFmtId="172" fontId="0" fillId="0" borderId="11" xfId="0" applyNumberFormat="1" applyFill="1" applyBorder="1" applyAlignment="1">
      <alignment horizontal="center"/>
    </xf>
    <xf numFmtId="0" fontId="0" fillId="0" borderId="4" xfId="0" applyFill="1" applyBorder="1" applyAlignment="1">
      <alignment horizontal="justify"/>
    </xf>
    <xf numFmtId="0" fontId="15" fillId="0" borderId="4" xfId="13" applyFont="1" applyFill="1" applyBorder="1" applyAlignment="1">
      <alignment horizontal="left" wrapText="1"/>
    </xf>
    <xf numFmtId="172" fontId="15" fillId="0" borderId="4" xfId="13" applyNumberFormat="1" applyFont="1" applyFill="1" applyBorder="1" applyAlignment="1">
      <alignment horizontal="center"/>
    </xf>
    <xf numFmtId="0" fontId="9" fillId="0" borderId="4" xfId="13" applyFont="1" applyFill="1" applyBorder="1" applyAlignment="1">
      <alignment horizontal="left" wrapText="1"/>
    </xf>
    <xf numFmtId="172" fontId="9" fillId="0" borderId="4" xfId="13" applyNumberFormat="1" applyFont="1" applyFill="1" applyBorder="1" applyAlignment="1">
      <alignment horizontal="left"/>
    </xf>
    <xf numFmtId="172" fontId="0" fillId="0" borderId="4" xfId="0" applyNumberFormat="1" applyFill="1" applyBorder="1"/>
    <xf numFmtId="0" fontId="15" fillId="0" borderId="4" xfId="0" applyFont="1" applyFill="1" applyBorder="1" applyAlignment="1">
      <alignment horizontal="center" wrapText="1"/>
    </xf>
    <xf numFmtId="0" fontId="9" fillId="16" borderId="4" xfId="0" applyFont="1" applyFill="1" applyBorder="1"/>
    <xf numFmtId="0" fontId="9" fillId="16" borderId="4" xfId="0" applyFont="1" applyFill="1" applyBorder="1" applyAlignment="1">
      <alignment horizontal="center"/>
    </xf>
    <xf numFmtId="0" fontId="0" fillId="0" borderId="0" xfId="0" applyFill="1"/>
    <xf numFmtId="17" fontId="15" fillId="16" borderId="4" xfId="0" applyNumberFormat="1" applyFont="1" applyFill="1" applyBorder="1" applyAlignment="1">
      <alignment horizontal="center" vertical="center" wrapText="1"/>
    </xf>
    <xf numFmtId="0" fontId="14" fillId="0" borderId="0" xfId="0" applyFont="1" applyAlignment="1">
      <alignment horizontal="left"/>
    </xf>
    <xf numFmtId="0" fontId="15" fillId="16" borderId="4" xfId="0" applyFont="1" applyFill="1" applyBorder="1" applyAlignment="1">
      <alignment horizontal="center" vertical="center" wrapText="1"/>
    </xf>
    <xf numFmtId="0" fontId="15" fillId="16" borderId="4" xfId="18" applyFont="1" applyFill="1" applyBorder="1" applyAlignment="1">
      <alignment horizontal="center" vertical="center"/>
    </xf>
    <xf numFmtId="0" fontId="15" fillId="16" borderId="4" xfId="18" applyFont="1" applyFill="1" applyBorder="1" applyAlignment="1">
      <alignment horizontal="center" vertical="center" wrapText="1"/>
    </xf>
    <xf numFmtId="0" fontId="15" fillId="5" borderId="0" xfId="18" applyFont="1" applyFill="1" applyAlignment="1">
      <alignment horizontal="center"/>
    </xf>
    <xf numFmtId="0" fontId="14" fillId="5" borderId="0" xfId="18" applyFont="1" applyFill="1" applyAlignment="1">
      <alignment horizontal="left"/>
    </xf>
    <xf numFmtId="0" fontId="15" fillId="16" borderId="4" xfId="18" applyFont="1" applyFill="1" applyBorder="1" applyAlignment="1">
      <alignment horizontal="center"/>
    </xf>
    <xf numFmtId="0" fontId="15" fillId="0" borderId="0" xfId="18" applyFont="1" applyFill="1" applyAlignment="1">
      <alignment horizontal="left"/>
    </xf>
    <xf numFmtId="0" fontId="15" fillId="16" borderId="20" xfId="18" applyFont="1" applyFill="1" applyBorder="1" applyAlignment="1">
      <alignment horizontal="center"/>
    </xf>
    <xf numFmtId="0" fontId="13" fillId="0" borderId="0" xfId="0" applyFont="1"/>
    <xf numFmtId="0" fontId="15" fillId="0" borderId="0" xfId="0" applyFont="1" applyAlignment="1">
      <alignment horizontal="center"/>
    </xf>
    <xf numFmtId="0" fontId="0" fillId="0" borderId="0" xfId="0"/>
    <xf numFmtId="0" fontId="12" fillId="0" borderId="0" xfId="0" applyFont="1" applyAlignment="1">
      <alignment horizontal="center"/>
    </xf>
    <xf numFmtId="0" fontId="0" fillId="13" borderId="10" xfId="0" applyFill="1" applyBorder="1"/>
    <xf numFmtId="0" fontId="0" fillId="0" borderId="0" xfId="0" applyAlignment="1">
      <alignment horizontal="center"/>
    </xf>
    <xf numFmtId="0" fontId="0" fillId="13" borderId="10" xfId="0" applyFill="1" applyBorder="1" applyAlignment="1">
      <alignment horizontal="justify"/>
    </xf>
    <xf numFmtId="0" fontId="0" fillId="0" borderId="0" xfId="0" applyAlignment="1">
      <alignment horizontal="justify"/>
    </xf>
    <xf numFmtId="0" fontId="9" fillId="0" borderId="0" xfId="0" applyFont="1"/>
    <xf numFmtId="0" fontId="0" fillId="13" borderId="3" xfId="0" applyFill="1" applyBorder="1"/>
    <xf numFmtId="0" fontId="20" fillId="0" borderId="0" xfId="13" applyFont="1" applyAlignment="1">
      <alignment horizontal="left"/>
    </xf>
    <xf numFmtId="0" fontId="9" fillId="0" borderId="0" xfId="13" applyFont="1" applyAlignment="1">
      <alignment horizontal="left"/>
    </xf>
    <xf numFmtId="0" fontId="9" fillId="0" borderId="19" xfId="13" applyFont="1" applyBorder="1" applyAlignment="1">
      <alignment horizontal="center"/>
    </xf>
    <xf numFmtId="0" fontId="0" fillId="13" borderId="15" xfId="0" applyFill="1" applyBorder="1" applyAlignment="1">
      <alignment wrapText="1"/>
    </xf>
    <xf numFmtId="0" fontId="0" fillId="13" borderId="10" xfId="0" applyFill="1" applyBorder="1" applyAlignment="1">
      <alignment wrapText="1"/>
    </xf>
    <xf numFmtId="0" fontId="0" fillId="13" borderId="3" xfId="0" applyFill="1" applyBorder="1" applyAlignment="1">
      <alignment wrapText="1"/>
    </xf>
    <xf numFmtId="0" fontId="14" fillId="5" borderId="0" xfId="0" applyFont="1" applyFill="1"/>
    <xf numFmtId="0" fontId="12" fillId="0" borderId="0" xfId="0" applyFont="1"/>
    <xf numFmtId="0" fontId="15" fillId="16" borderId="4" xfId="0" applyFont="1" applyFill="1" applyBorder="1" applyAlignment="1">
      <alignment horizontal="center" wrapText="1"/>
    </xf>
    <xf numFmtId="0" fontId="9" fillId="0" borderId="4" xfId="0" applyFont="1" applyBorder="1" applyAlignment="1">
      <alignment horizontal="center"/>
    </xf>
    <xf numFmtId="0" fontId="30" fillId="0" borderId="4" xfId="0" applyFont="1" applyBorder="1" applyAlignment="1">
      <alignment horizontal="center" vertical="center" wrapText="1"/>
    </xf>
    <xf numFmtId="0" fontId="31" fillId="0" borderId="4" xfId="0" applyFont="1" applyBorder="1" applyAlignment="1">
      <alignment horizontal="center" vertical="center" wrapText="1"/>
    </xf>
    <xf numFmtId="0" fontId="13" fillId="13" borderId="3" xfId="0" applyFont="1" applyFill="1" applyBorder="1" applyAlignment="1">
      <alignment horizontal="justify"/>
    </xf>
    <xf numFmtId="0" fontId="13" fillId="13" borderId="3" xfId="0" applyFont="1" applyFill="1" applyBorder="1" applyAlignment="1">
      <alignment horizontal="justify" wrapText="1"/>
    </xf>
    <xf numFmtId="0" fontId="13" fillId="0" borderId="0" xfId="0" applyFont="1"/>
    <xf numFmtId="0" fontId="15" fillId="16" borderId="4" xfId="18" applyFont="1" applyFill="1" applyBorder="1" applyAlignment="1">
      <alignment horizontal="center" vertical="center" wrapText="1"/>
    </xf>
    <xf numFmtId="0" fontId="0" fillId="0" borderId="0" xfId="0"/>
    <xf numFmtId="0" fontId="12" fillId="0" borderId="0" xfId="0" applyFont="1"/>
    <xf numFmtId="0" fontId="15" fillId="0" borderId="0" xfId="18" applyFont="1" applyAlignment="1">
      <alignment horizontal="left"/>
    </xf>
    <xf numFmtId="0" fontId="9" fillId="0" borderId="19" xfId="78" applyFont="1" applyBorder="1" applyAlignment="1">
      <alignment horizontal="center"/>
    </xf>
    <xf numFmtId="0" fontId="15" fillId="18" borderId="0" xfId="76" applyFont="1" applyFill="1" applyAlignment="1">
      <alignment horizontal="left" vertical="center"/>
    </xf>
    <xf numFmtId="0" fontId="9" fillId="0" borderId="0" xfId="117" applyFont="1">
      <alignment vertical="center"/>
    </xf>
    <xf numFmtId="0" fontId="15" fillId="0" borderId="0" xfId="117" applyFont="1">
      <alignment vertical="center"/>
    </xf>
    <xf numFmtId="0" fontId="15" fillId="0" borderId="0" xfId="76" applyFont="1" applyAlignment="1">
      <alignment vertical="center"/>
    </xf>
    <xf numFmtId="0" fontId="9" fillId="0" borderId="0" xfId="76" applyFont="1" applyAlignment="1">
      <alignment vertical="center"/>
    </xf>
    <xf numFmtId="0" fontId="15" fillId="0" borderId="0" xfId="118" applyFont="1">
      <alignment vertical="center"/>
    </xf>
    <xf numFmtId="0" fontId="15" fillId="0" borderId="0" xfId="78" applyFont="1" applyAlignment="1">
      <alignment horizontal="center" vertical="center"/>
    </xf>
    <xf numFmtId="0" fontId="9" fillId="0" borderId="0" xfId="78" applyFont="1" applyAlignment="1">
      <alignment vertical="center"/>
    </xf>
    <xf numFmtId="0" fontId="15" fillId="19" borderId="4" xfId="78" applyFont="1" applyFill="1" applyBorder="1" applyAlignment="1">
      <alignment horizontal="center" vertical="center"/>
    </xf>
    <xf numFmtId="0" fontId="15" fillId="19" borderId="4" xfId="78" applyFont="1" applyFill="1" applyBorder="1" applyAlignment="1">
      <alignment horizontal="center" vertical="center" wrapText="1"/>
    </xf>
    <xf numFmtId="0" fontId="15" fillId="19" borderId="10" xfId="78" applyFont="1" applyFill="1" applyBorder="1" applyAlignment="1">
      <alignment horizontal="center" vertical="center"/>
    </xf>
    <xf numFmtId="0" fontId="15" fillId="19" borderId="4" xfId="118" applyFont="1" applyFill="1" applyBorder="1" applyAlignment="1">
      <alignment horizontal="center" vertical="center" wrapText="1"/>
    </xf>
    <xf numFmtId="0" fontId="9" fillId="0" borderId="4" xfId="78" applyFont="1" applyBorder="1" applyAlignment="1">
      <alignment horizontal="center" vertical="center"/>
    </xf>
    <xf numFmtId="0" fontId="9" fillId="0" borderId="4" xfId="78" applyFont="1" applyBorder="1" applyAlignment="1">
      <alignment horizontal="left" vertical="center"/>
    </xf>
    <xf numFmtId="0" fontId="9" fillId="0" borderId="4" xfId="78" applyFont="1" applyBorder="1" applyAlignment="1">
      <alignment vertical="center"/>
    </xf>
    <xf numFmtId="0" fontId="9" fillId="0" borderId="4" xfId="78" applyFont="1" applyBorder="1" applyAlignment="1">
      <alignment horizontal="center" vertical="center" wrapText="1"/>
    </xf>
    <xf numFmtId="0" fontId="9" fillId="0" borderId="4" xfId="78" applyFont="1" applyBorder="1" applyAlignment="1">
      <alignment horizontal="left" vertical="center" wrapText="1"/>
    </xf>
    <xf numFmtId="0" fontId="9" fillId="0" borderId="4" xfId="76" applyFont="1" applyBorder="1" applyAlignment="1">
      <alignment horizontal="center" vertical="center"/>
    </xf>
    <xf numFmtId="0" fontId="15" fillId="0" borderId="0" xfId="78" applyFont="1" applyAlignment="1">
      <alignment vertical="center"/>
    </xf>
    <xf numFmtId="0" fontId="15" fillId="0" borderId="0" xfId="76" applyFont="1" applyAlignment="1">
      <alignment horizontal="center" vertical="center"/>
    </xf>
    <xf numFmtId="0" fontId="15" fillId="9" borderId="0" xfId="118" applyFont="1" applyFill="1">
      <alignment vertical="center"/>
    </xf>
    <xf numFmtId="0" fontId="15" fillId="9" borderId="0" xfId="78" applyFont="1" applyFill="1" applyAlignment="1">
      <alignment horizontal="center" vertical="center"/>
    </xf>
    <xf numFmtId="0" fontId="9" fillId="9" borderId="0" xfId="78" applyFont="1" applyFill="1" applyAlignment="1">
      <alignment vertical="center"/>
    </xf>
    <xf numFmtId="0" fontId="9" fillId="9" borderId="0" xfId="117" applyFont="1" applyFill="1">
      <alignment vertical="center"/>
    </xf>
    <xf numFmtId="0" fontId="15" fillId="20" borderId="0" xfId="78" applyFont="1" applyFill="1" applyAlignment="1">
      <alignment horizontal="center" vertical="center" wrapText="1"/>
    </xf>
    <xf numFmtId="0" fontId="15" fillId="20" borderId="0" xfId="78" applyFont="1" applyFill="1" applyAlignment="1">
      <alignment horizontal="center" vertical="center"/>
    </xf>
    <xf numFmtId="0" fontId="15" fillId="20" borderId="0" xfId="118" applyFont="1" applyFill="1" applyAlignment="1">
      <alignment horizontal="center" vertical="center" wrapText="1"/>
    </xf>
    <xf numFmtId="0" fontId="9" fillId="9" borderId="0" xfId="78" applyFont="1" applyFill="1" applyAlignment="1">
      <alignment horizontal="center" vertical="center"/>
    </xf>
    <xf numFmtId="0" fontId="9" fillId="9" borderId="0" xfId="78" applyFont="1" applyFill="1" applyAlignment="1">
      <alignment horizontal="left" vertical="center"/>
    </xf>
    <xf numFmtId="0" fontId="9" fillId="9" borderId="0" xfId="78" applyFont="1" applyFill="1" applyAlignment="1">
      <alignment horizontal="left" vertical="center" wrapText="1"/>
    </xf>
    <xf numFmtId="0" fontId="15" fillId="9" borderId="0" xfId="78" applyFont="1" applyFill="1" applyAlignment="1">
      <alignment vertical="center"/>
    </xf>
    <xf numFmtId="0" fontId="9" fillId="0" borderId="0" xfId="78" applyFont="1" applyAlignment="1">
      <alignment horizontal="center" vertical="center"/>
    </xf>
    <xf numFmtId="0" fontId="14" fillId="0" borderId="0" xfId="0" applyFont="1" applyAlignment="1">
      <alignment horizontal="left" vertical="center"/>
    </xf>
    <xf numFmtId="0" fontId="9" fillId="0" borderId="4" xfId="0" applyFont="1" applyBorder="1" applyAlignment="1">
      <alignment vertical="justify" wrapText="1"/>
    </xf>
    <xf numFmtId="0" fontId="9" fillId="0" borderId="10" xfId="0" applyFont="1" applyBorder="1" applyAlignment="1">
      <alignment vertical="justify" wrapText="1"/>
    </xf>
    <xf numFmtId="0" fontId="15" fillId="0" borderId="3" xfId="18" applyFont="1" applyBorder="1" applyAlignment="1">
      <alignment horizontal="center"/>
    </xf>
    <xf numFmtId="169" fontId="9" fillId="0" borderId="4" xfId="60" applyNumberFormat="1" applyFont="1" applyBorder="1" applyAlignment="1">
      <alignment horizontal="center"/>
    </xf>
    <xf numFmtId="0" fontId="14" fillId="0" borderId="0" xfId="0" applyFont="1" applyAlignment="1"/>
    <xf numFmtId="0" fontId="17" fillId="0" borderId="4" xfId="0" applyFont="1" applyBorder="1" applyAlignment="1">
      <alignment horizontal="left" vertical="justify" wrapText="1"/>
    </xf>
    <xf numFmtId="0" fontId="17" fillId="0" borderId="4" xfId="0" applyFont="1" applyBorder="1" applyAlignment="1">
      <alignment horizontal="center" vertical="center"/>
    </xf>
    <xf numFmtId="2" fontId="9" fillId="0" borderId="4" xfId="0" applyNumberFormat="1" applyFont="1" applyBorder="1" applyAlignment="1">
      <alignment horizontal="center" vertical="center"/>
    </xf>
    <xf numFmtId="43" fontId="15" fillId="0" borderId="4" xfId="75" applyFont="1" applyBorder="1" applyAlignment="1">
      <alignment horizontal="center"/>
    </xf>
    <xf numFmtId="9" fontId="9" fillId="0" borderId="0" xfId="119" applyFont="1" applyAlignment="1">
      <alignment horizontal="center" vertical="center"/>
    </xf>
    <xf numFmtId="2" fontId="9" fillId="0" borderId="0" xfId="0" applyNumberFormat="1" applyFont="1" applyAlignment="1">
      <alignment horizontal="center" vertical="center"/>
    </xf>
    <xf numFmtId="0" fontId="9" fillId="0" borderId="0" xfId="120" applyFont="1"/>
    <xf numFmtId="0" fontId="9" fillId="0" borderId="0" xfId="78" applyFont="1" applyAlignment="1">
      <alignment horizontal="center"/>
    </xf>
    <xf numFmtId="0" fontId="9" fillId="0" borderId="4" xfId="121" applyFont="1" applyBorder="1" applyAlignment="1">
      <alignment wrapText="1"/>
    </xf>
    <xf numFmtId="0" fontId="9" fillId="0" borderId="4" xfId="121" applyFont="1" applyBorder="1"/>
    <xf numFmtId="0" fontId="15" fillId="0" borderId="4" xfId="121" applyFont="1" applyBorder="1" applyAlignment="1">
      <alignment wrapText="1"/>
    </xf>
    <xf numFmtId="0" fontId="9" fillId="0" borderId="4" xfId="121" applyFont="1" applyBorder="1" applyAlignment="1">
      <alignment horizontal="left" wrapText="1"/>
    </xf>
    <xf numFmtId="0" fontId="9" fillId="0" borderId="4" xfId="121" applyFont="1" applyBorder="1" applyAlignment="1">
      <alignment horizontal="left"/>
    </xf>
    <xf numFmtId="0" fontId="39" fillId="0" borderId="4" xfId="0" applyFont="1" applyBorder="1" applyAlignment="1">
      <alignment horizontal="left" vertical="center" wrapText="1"/>
    </xf>
    <xf numFmtId="0" fontId="9" fillId="0" borderId="4" xfId="121" applyFont="1" applyBorder="1" applyAlignment="1">
      <alignment horizontal="center"/>
    </xf>
    <xf numFmtId="0" fontId="9" fillId="0" borderId="11" xfId="121" applyFont="1" applyBorder="1" applyAlignment="1">
      <alignment wrapText="1"/>
    </xf>
    <xf numFmtId="0" fontId="9" fillId="0" borderId="4" xfId="121" applyFont="1" applyBorder="1" applyAlignment="1">
      <alignment horizontal="center" wrapText="1"/>
    </xf>
    <xf numFmtId="0" fontId="9" fillId="0" borderId="0" xfId="121" applyFont="1"/>
    <xf numFmtId="0" fontId="9" fillId="0" borderId="0" xfId="121" applyFont="1" applyAlignment="1">
      <alignment wrapText="1"/>
    </xf>
    <xf numFmtId="0" fontId="9" fillId="0" borderId="0" xfId="121" applyFont="1" applyAlignment="1">
      <alignment horizontal="center" wrapText="1"/>
    </xf>
    <xf numFmtId="2" fontId="9" fillId="0" borderId="0" xfId="121" applyNumberFormat="1" applyFont="1" applyAlignment="1">
      <alignment horizontal="center"/>
    </xf>
    <xf numFmtId="0" fontId="9" fillId="0" borderId="0" xfId="121" applyFont="1" applyAlignment="1">
      <alignment horizontal="center"/>
    </xf>
    <xf numFmtId="2" fontId="9" fillId="0" borderId="0" xfId="121" applyNumberFormat="1" applyFont="1"/>
    <xf numFmtId="0" fontId="9" fillId="0" borderId="0" xfId="76" applyFont="1" applyAlignment="1">
      <alignment horizontal="centerContinuous"/>
    </xf>
    <xf numFmtId="0" fontId="9" fillId="0" borderId="0" xfId="76" applyFont="1"/>
    <xf numFmtId="0" fontId="15" fillId="0" borderId="0" xfId="76" applyFont="1" applyAlignment="1">
      <alignment horizontal="centerContinuous"/>
    </xf>
    <xf numFmtId="0" fontId="15" fillId="0" borderId="0" xfId="76" applyFont="1" applyAlignment="1">
      <alignment horizontal="left"/>
    </xf>
    <xf numFmtId="0" fontId="15" fillId="9" borderId="0" xfId="76" applyFont="1" applyFill="1" applyAlignment="1">
      <alignment horizontal="centerContinuous"/>
    </xf>
    <xf numFmtId="0" fontId="15" fillId="16" borderId="4" xfId="116" applyFont="1" applyFill="1" applyBorder="1" applyAlignment="1">
      <alignment horizontal="center" vertical="center" wrapText="1"/>
    </xf>
    <xf numFmtId="0" fontId="9" fillId="0" borderId="4" xfId="76" applyFont="1" applyBorder="1" applyAlignment="1">
      <alignment vertical="center"/>
    </xf>
    <xf numFmtId="0" fontId="9" fillId="0" borderId="4" xfId="76" applyFont="1" applyBorder="1" applyAlignment="1">
      <alignment vertical="center" wrapText="1"/>
    </xf>
    <xf numFmtId="0" fontId="15" fillId="0" borderId="4" xfId="76" applyFont="1" applyBorder="1" applyAlignment="1">
      <alignment vertical="center"/>
    </xf>
    <xf numFmtId="0" fontId="15" fillId="0" borderId="4" xfId="76" applyFont="1" applyBorder="1" applyAlignment="1">
      <alignment vertical="center" wrapText="1"/>
    </xf>
    <xf numFmtId="0" fontId="17" fillId="0" borderId="0" xfId="116" applyFont="1" applyAlignment="1">
      <alignment horizontal="left" vertical="center"/>
    </xf>
    <xf numFmtId="0" fontId="0" fillId="13" borderId="15" xfId="0" applyFill="1" applyBorder="1" applyAlignment="1">
      <alignment horizontal="justify" wrapText="1"/>
    </xf>
    <xf numFmtId="0" fontId="0" fillId="13" borderId="10" xfId="0" applyFill="1" applyBorder="1" applyAlignment="1">
      <alignment horizontal="justify" wrapText="1"/>
    </xf>
    <xf numFmtId="0" fontId="9" fillId="0" borderId="0" xfId="122" applyFont="1" applyAlignment="1">
      <alignment horizontal="centerContinuous" vertical="center"/>
    </xf>
    <xf numFmtId="0" fontId="9" fillId="0" borderId="0" xfId="122" applyFont="1">
      <alignment vertical="center"/>
    </xf>
    <xf numFmtId="0" fontId="9" fillId="0" borderId="0" xfId="116" applyFont="1" applyAlignment="1">
      <alignment horizontal="centerContinuous" vertical="center"/>
    </xf>
    <xf numFmtId="0" fontId="9" fillId="0" borderId="0" xfId="116" applyFont="1" applyAlignment="1">
      <alignment vertical="center"/>
    </xf>
    <xf numFmtId="0" fontId="15" fillId="5" borderId="0" xfId="0" applyFont="1" applyFill="1"/>
    <xf numFmtId="0" fontId="15" fillId="0" borderId="0" xfId="122" applyFont="1" applyAlignment="1">
      <alignment horizontal="left" vertical="center"/>
    </xf>
    <xf numFmtId="0" fontId="9" fillId="9" borderId="0" xfId="116" applyFont="1" applyFill="1" applyAlignment="1">
      <alignment horizontal="centerContinuous" vertical="center"/>
    </xf>
    <xf numFmtId="0" fontId="9" fillId="0" borderId="0" xfId="116" applyFont="1" applyAlignment="1">
      <alignment horizontal="center" vertical="center"/>
    </xf>
    <xf numFmtId="0" fontId="15" fillId="0" borderId="0" xfId="116" applyFont="1" applyAlignment="1">
      <alignment horizontal="centerContinuous" vertical="center"/>
    </xf>
    <xf numFmtId="0" fontId="15" fillId="0" borderId="0" xfId="122" applyFont="1" applyAlignment="1">
      <alignment horizontal="right" vertical="center"/>
    </xf>
    <xf numFmtId="0" fontId="15" fillId="9" borderId="0" xfId="122" applyFont="1" applyFill="1" applyAlignment="1">
      <alignment horizontal="center" vertical="center" wrapText="1"/>
    </xf>
    <xf numFmtId="0" fontId="15" fillId="16" borderId="4" xfId="122" applyFont="1" applyFill="1" applyBorder="1" applyAlignment="1">
      <alignment horizontal="center" vertical="center" wrapText="1"/>
    </xf>
    <xf numFmtId="0" fontId="9" fillId="9" borderId="0" xfId="122" applyFont="1" applyFill="1">
      <alignment vertical="center"/>
    </xf>
    <xf numFmtId="0" fontId="9" fillId="0" borderId="4" xfId="122" applyFont="1" applyBorder="1" applyAlignment="1">
      <alignment horizontal="center" vertical="center"/>
    </xf>
    <xf numFmtId="0" fontId="9" fillId="18" borderId="4" xfId="116" applyFont="1" applyFill="1" applyBorder="1" applyAlignment="1">
      <alignment horizontal="left" vertical="center"/>
    </xf>
    <xf numFmtId="0" fontId="9" fillId="0" borderId="4" xfId="122" applyFont="1" applyBorder="1">
      <alignment vertical="center"/>
    </xf>
    <xf numFmtId="0" fontId="13" fillId="9" borderId="4" xfId="80" applyFont="1" applyFill="1" applyBorder="1" applyAlignment="1">
      <alignment vertical="center"/>
    </xf>
    <xf numFmtId="0" fontId="15" fillId="18" borderId="4" xfId="116" applyFont="1" applyFill="1" applyBorder="1" applyAlignment="1">
      <alignment horizontal="left" vertical="center"/>
    </xf>
    <xf numFmtId="0" fontId="9" fillId="0" borderId="0" xfId="122" applyFont="1" applyAlignment="1">
      <alignment horizontal="center" vertical="center"/>
    </xf>
    <xf numFmtId="0" fontId="15" fillId="16" borderId="4" xfId="122" applyFont="1" applyFill="1" applyBorder="1" applyAlignment="1">
      <alignment vertical="center" wrapText="1"/>
    </xf>
    <xf numFmtId="0" fontId="15" fillId="9" borderId="0" xfId="122" applyFont="1" applyFill="1" applyAlignment="1">
      <alignment vertical="center" wrapText="1"/>
    </xf>
    <xf numFmtId="0" fontId="15" fillId="16" borderId="4" xfId="122" applyFont="1" applyFill="1" applyBorder="1">
      <alignment vertical="center"/>
    </xf>
    <xf numFmtId="0" fontId="15" fillId="0" borderId="4" xfId="122" applyFont="1" applyBorder="1" applyAlignment="1">
      <alignment horizontal="center" vertical="center"/>
    </xf>
    <xf numFmtId="0" fontId="9" fillId="18" borderId="4" xfId="116" applyFont="1" applyFill="1" applyBorder="1" applyAlignment="1">
      <alignment horizontal="center" vertical="center"/>
    </xf>
    <xf numFmtId="0" fontId="9" fillId="9" borderId="4" xfId="116" applyFont="1" applyFill="1" applyBorder="1" applyAlignment="1">
      <alignment horizontal="center" vertical="center"/>
    </xf>
    <xf numFmtId="0" fontId="9" fillId="9" borderId="10" xfId="122" applyFont="1" applyFill="1" applyBorder="1">
      <alignment vertical="center"/>
    </xf>
    <xf numFmtId="0" fontId="9" fillId="9" borderId="4" xfId="116" applyFont="1" applyFill="1" applyBorder="1" applyAlignment="1">
      <alignment vertical="center"/>
    </xf>
    <xf numFmtId="0" fontId="15" fillId="0" borderId="4" xfId="122" applyFont="1" applyBorder="1">
      <alignment vertical="center"/>
    </xf>
    <xf numFmtId="0" fontId="15" fillId="0" borderId="0" xfId="122" applyFont="1">
      <alignment vertical="center"/>
    </xf>
    <xf numFmtId="0" fontId="9" fillId="0" borderId="4" xfId="116" applyFont="1" applyBorder="1" applyAlignment="1">
      <alignment vertical="center"/>
    </xf>
    <xf numFmtId="0" fontId="9" fillId="0" borderId="4" xfId="116" applyFont="1" applyBorder="1" applyAlignment="1">
      <alignment horizontal="center" vertical="center"/>
    </xf>
    <xf numFmtId="0" fontId="9" fillId="18" borderId="4" xfId="116" quotePrefix="1" applyFont="1" applyFill="1" applyBorder="1" applyAlignment="1">
      <alignment horizontal="left" vertical="center" wrapText="1"/>
    </xf>
    <xf numFmtId="0" fontId="9" fillId="18" borderId="4" xfId="116" quotePrefix="1" applyFont="1" applyFill="1" applyBorder="1" applyAlignment="1">
      <alignment horizontal="center" vertical="center" wrapText="1"/>
    </xf>
    <xf numFmtId="0" fontId="9" fillId="18" borderId="0" xfId="116" quotePrefix="1" applyFont="1" applyFill="1" applyAlignment="1">
      <alignment horizontal="left" vertical="center" wrapText="1"/>
    </xf>
    <xf numFmtId="0" fontId="0" fillId="13" borderId="19" xfId="0" applyFill="1" applyBorder="1" applyAlignment="1">
      <alignment wrapText="1"/>
    </xf>
    <xf numFmtId="0" fontId="0" fillId="0" borderId="4" xfId="0" applyBorder="1" applyAlignment="1">
      <alignment horizontal="justify" vertical="center"/>
    </xf>
    <xf numFmtId="0" fontId="9" fillId="0" borderId="4" xfId="57" applyFont="1" applyBorder="1" applyAlignment="1">
      <alignment horizontal="center" wrapText="1"/>
    </xf>
    <xf numFmtId="0" fontId="41" fillId="0" borderId="4" xfId="0" applyFont="1" applyBorder="1" applyAlignment="1">
      <alignment horizontal="justify" vertical="center"/>
    </xf>
    <xf numFmtId="0" fontId="39" fillId="0" borderId="4" xfId="0" applyFont="1" applyBorder="1" applyAlignment="1">
      <alignment horizontal="justify" vertical="center"/>
    </xf>
    <xf numFmtId="0" fontId="9" fillId="0" borderId="23" xfId="0" applyFont="1" applyBorder="1" applyAlignment="1">
      <alignment horizontal="left" wrapText="1"/>
    </xf>
    <xf numFmtId="0" fontId="13" fillId="0" borderId="0" xfId="0" applyFont="1" applyAlignment="1">
      <alignment horizontal="left"/>
    </xf>
    <xf numFmtId="0" fontId="9" fillId="0" borderId="0" xfId="78" applyFont="1" applyAlignment="1">
      <alignment horizontal="left"/>
    </xf>
    <xf numFmtId="0" fontId="15" fillId="0" borderId="0" xfId="78" applyFont="1" applyAlignment="1">
      <alignment horizontal="left"/>
    </xf>
    <xf numFmtId="0" fontId="15" fillId="0" borderId="6" xfId="78" applyFont="1" applyBorder="1" applyAlignment="1">
      <alignment horizontal="center"/>
    </xf>
    <xf numFmtId="0" fontId="15" fillId="0" borderId="4" xfId="78" applyFont="1" applyBorder="1" applyAlignment="1">
      <alignment horizontal="left" wrapText="1"/>
    </xf>
    <xf numFmtId="2" fontId="9" fillId="0" borderId="4" xfId="78" applyNumberFormat="1" applyFont="1" applyBorder="1" applyAlignment="1">
      <alignment horizontal="left"/>
    </xf>
    <xf numFmtId="0" fontId="9" fillId="0" borderId="6" xfId="78" applyFont="1" applyBorder="1" applyAlignment="1">
      <alignment horizontal="center"/>
    </xf>
    <xf numFmtId="0" fontId="9" fillId="0" borderId="4" xfId="78" applyFont="1" applyBorder="1" applyAlignment="1">
      <alignment horizontal="left" wrapText="1"/>
    </xf>
    <xf numFmtId="0" fontId="9" fillId="0" borderId="4" xfId="78" applyFont="1" applyBorder="1" applyAlignment="1">
      <alignment horizontal="left"/>
    </xf>
    <xf numFmtId="0" fontId="9" fillId="0" borderId="28" xfId="78" applyFont="1" applyBorder="1" applyAlignment="1">
      <alignment horizontal="center"/>
    </xf>
    <xf numFmtId="43" fontId="15" fillId="0" borderId="4" xfId="75" applyFont="1" applyBorder="1" applyAlignment="1">
      <alignment horizontal="left"/>
    </xf>
    <xf numFmtId="0" fontId="15" fillId="0" borderId="28" xfId="78" applyFont="1" applyBorder="1" applyAlignment="1">
      <alignment horizontal="center"/>
    </xf>
    <xf numFmtId="0" fontId="9" fillId="0" borderId="28" xfId="78" applyFont="1" applyBorder="1" applyAlignment="1">
      <alignment horizontal="left"/>
    </xf>
    <xf numFmtId="0" fontId="9" fillId="0" borderId="0" xfId="81" applyFont="1" applyAlignment="1">
      <alignment horizontal="left"/>
    </xf>
    <xf numFmtId="49" fontId="9" fillId="0" borderId="0" xfId="81" applyNumberFormat="1" applyFont="1" applyAlignment="1">
      <alignment wrapText="1"/>
    </xf>
    <xf numFmtId="0" fontId="9" fillId="9" borderId="0" xfId="0" applyFont="1" applyFill="1" applyAlignment="1"/>
    <xf numFmtId="0" fontId="15" fillId="16" borderId="4" xfId="0" applyFont="1" applyFill="1" applyBorder="1" applyAlignment="1">
      <alignment horizontal="center" vertical="center" wrapText="1"/>
    </xf>
    <xf numFmtId="0" fontId="15" fillId="16" borderId="4" xfId="18" applyFont="1" applyFill="1" applyBorder="1" applyAlignment="1">
      <alignment horizontal="center" vertical="center"/>
    </xf>
    <xf numFmtId="0" fontId="15" fillId="16" borderId="4" xfId="18" applyFont="1" applyFill="1" applyBorder="1" applyAlignment="1">
      <alignment horizontal="center" vertical="center" wrapText="1"/>
    </xf>
    <xf numFmtId="0" fontId="15" fillId="16" borderId="4" xfId="13" applyFont="1" applyFill="1" applyBorder="1" applyAlignment="1">
      <alignment horizontal="center" vertical="center" wrapText="1"/>
    </xf>
    <xf numFmtId="0" fontId="0" fillId="0" borderId="0" xfId="0"/>
    <xf numFmtId="0" fontId="12" fillId="0" borderId="0" xfId="0" applyFont="1" applyAlignment="1">
      <alignment horizontal="center"/>
    </xf>
    <xf numFmtId="0" fontId="0" fillId="0" borderId="0" xfId="0" applyAlignment="1">
      <alignment horizontal="left"/>
    </xf>
    <xf numFmtId="0" fontId="15" fillId="16" borderId="4" xfId="78" applyFont="1" applyFill="1" applyBorder="1" applyAlignment="1">
      <alignment horizontal="center" vertical="center" wrapText="1"/>
    </xf>
    <xf numFmtId="0" fontId="15" fillId="12" borderId="4" xfId="0" applyFont="1" applyFill="1" applyBorder="1" applyAlignment="1">
      <alignment horizontal="justify" vertical="center" wrapText="1"/>
    </xf>
    <xf numFmtId="0" fontId="33" fillId="0" borderId="0" xfId="118" applyFont="1">
      <alignment vertical="center"/>
    </xf>
    <xf numFmtId="0" fontId="33" fillId="0" borderId="4" xfId="118" applyFont="1" applyBorder="1">
      <alignment vertical="center"/>
    </xf>
    <xf numFmtId="0" fontId="33" fillId="0" borderId="0" xfId="118" applyFont="1" applyAlignment="1">
      <alignment horizontal="center" vertical="center"/>
    </xf>
    <xf numFmtId="0" fontId="9" fillId="0" borderId="0" xfId="118" applyFont="1" applyAlignment="1">
      <alignment horizontal="center" vertical="center"/>
    </xf>
    <xf numFmtId="0" fontId="9" fillId="0" borderId="0" xfId="118" applyFont="1">
      <alignment vertical="center"/>
    </xf>
    <xf numFmtId="0" fontId="15" fillId="0" borderId="0" xfId="116" applyFont="1" applyAlignment="1">
      <alignment horizontal="left" vertical="center"/>
    </xf>
    <xf numFmtId="0" fontId="15" fillId="0" borderId="0" xfId="116" applyFont="1" applyAlignment="1">
      <alignment horizontal="right" vertical="center"/>
    </xf>
    <xf numFmtId="16" fontId="15" fillId="16" borderId="4" xfId="116" applyNumberFormat="1" applyFont="1" applyFill="1" applyBorder="1" applyAlignment="1">
      <alignment horizontal="center" vertical="center" wrapText="1"/>
    </xf>
    <xf numFmtId="0" fontId="15" fillId="0" borderId="0" xfId="118" applyFont="1" applyAlignment="1">
      <alignment vertical="center" wrapText="1"/>
    </xf>
    <xf numFmtId="0" fontId="15" fillId="0" borderId="4" xfId="116" applyFont="1" applyBorder="1" applyAlignment="1">
      <alignment vertical="center" wrapText="1"/>
    </xf>
    <xf numFmtId="0" fontId="15" fillId="0" borderId="4" xfId="116" applyFont="1" applyBorder="1" applyAlignment="1">
      <alignment horizontal="center" vertical="center" wrapText="1"/>
    </xf>
    <xf numFmtId="16" fontId="15" fillId="0" borderId="4" xfId="116" applyNumberFormat="1" applyFont="1" applyBorder="1" applyAlignment="1">
      <alignment horizontal="center" vertical="center" wrapText="1"/>
    </xf>
    <xf numFmtId="0" fontId="9" fillId="0" borderId="4" xfId="118" applyFont="1" applyBorder="1">
      <alignment vertical="center"/>
    </xf>
    <xf numFmtId="0" fontId="15" fillId="0" borderId="0" xfId="116" applyFont="1" applyAlignment="1">
      <alignment vertical="center" wrapText="1"/>
    </xf>
    <xf numFmtId="0" fontId="15" fillId="0" borderId="0" xfId="116" applyFont="1" applyAlignment="1">
      <alignment horizontal="left" vertical="center" wrapText="1"/>
    </xf>
    <xf numFmtId="0" fontId="9" fillId="0" borderId="23" xfId="118" applyFont="1" applyBorder="1">
      <alignment vertical="center"/>
    </xf>
    <xf numFmtId="0" fontId="15" fillId="16" borderId="4" xfId="118" applyFont="1" applyFill="1" applyBorder="1" applyAlignment="1">
      <alignment horizontal="center" vertical="center" wrapText="1"/>
    </xf>
    <xf numFmtId="0" fontId="9" fillId="0" borderId="4" xfId="118" applyFont="1" applyBorder="1" applyAlignment="1">
      <alignment horizontal="center" vertical="center"/>
    </xf>
    <xf numFmtId="0" fontId="14" fillId="0" borderId="0" xfId="0" applyFont="1" applyAlignment="1">
      <alignment horizontal="left"/>
    </xf>
    <xf numFmtId="0" fontId="15" fillId="16" borderId="4" xfId="0" applyFont="1" applyFill="1" applyBorder="1" applyAlignment="1">
      <alignment horizontal="center" vertical="center" wrapText="1"/>
    </xf>
    <xf numFmtId="0" fontId="15" fillId="16" borderId="4" xfId="18" applyFont="1" applyFill="1" applyBorder="1" applyAlignment="1">
      <alignment horizontal="center" vertical="center"/>
    </xf>
    <xf numFmtId="0" fontId="15" fillId="0" borderId="0" xfId="18" applyFont="1" applyFill="1" applyAlignment="1">
      <alignment horizontal="left"/>
    </xf>
    <xf numFmtId="0" fontId="13" fillId="0" borderId="0" xfId="0" applyFont="1"/>
    <xf numFmtId="0" fontId="15" fillId="5" borderId="0" xfId="18" applyFont="1" applyFill="1" applyAlignment="1">
      <alignment horizontal="center"/>
    </xf>
    <xf numFmtId="0" fontId="14" fillId="5" borderId="0" xfId="18" applyFont="1" applyFill="1" applyAlignment="1">
      <alignment horizontal="left"/>
    </xf>
    <xf numFmtId="0" fontId="14" fillId="0" borderId="0" xfId="18" applyFont="1" applyAlignment="1">
      <alignment horizontal="center"/>
    </xf>
    <xf numFmtId="0" fontId="15" fillId="5" borderId="0" xfId="13" applyFont="1" applyFill="1" applyAlignment="1">
      <alignment horizontal="center"/>
    </xf>
    <xf numFmtId="0" fontId="9" fillId="0" borderId="0" xfId="18" applyFont="1" applyAlignment="1">
      <alignment horizontal="center"/>
    </xf>
    <xf numFmtId="0" fontId="15" fillId="0" borderId="0" xfId="118" applyFont="1" applyAlignment="1">
      <alignment horizontal="left" vertical="center"/>
    </xf>
    <xf numFmtId="0" fontId="13" fillId="13" borderId="10" xfId="0" applyFont="1" applyFill="1" applyBorder="1"/>
    <xf numFmtId="0" fontId="13" fillId="13" borderId="3" xfId="0" applyFont="1" applyFill="1" applyBorder="1"/>
    <xf numFmtId="0" fontId="0" fillId="0" borderId="0" xfId="0"/>
    <xf numFmtId="0" fontId="12" fillId="0" borderId="0" xfId="0" applyFont="1" applyAlignment="1">
      <alignment horizontal="center"/>
    </xf>
    <xf numFmtId="0" fontId="9" fillId="0" borderId="4" xfId="0" applyFont="1" applyBorder="1" applyAlignment="1">
      <alignment horizontal="justify"/>
    </xf>
    <xf numFmtId="0" fontId="0" fillId="13" borderId="3" xfId="0" applyFill="1" applyBorder="1"/>
    <xf numFmtId="0" fontId="15" fillId="0" borderId="4" xfId="0" applyFont="1" applyBorder="1" applyAlignment="1">
      <alignment horizontal="center"/>
    </xf>
    <xf numFmtId="0" fontId="9" fillId="0" borderId="4" xfId="0" applyFont="1" applyBorder="1" applyAlignment="1">
      <alignment horizontal="center"/>
    </xf>
    <xf numFmtId="0" fontId="33" fillId="0" borderId="0" xfId="78" applyFont="1" applyAlignment="1">
      <alignment vertical="center"/>
    </xf>
    <xf numFmtId="0" fontId="33" fillId="0" borderId="0" xfId="78" applyFont="1" applyAlignment="1">
      <alignment horizontal="centerContinuous" vertical="center"/>
    </xf>
    <xf numFmtId="0" fontId="15" fillId="18" borderId="0" xfId="78" applyFont="1" applyFill="1" applyAlignment="1">
      <alignment horizontal="left" vertical="center"/>
    </xf>
    <xf numFmtId="0" fontId="9" fillId="0" borderId="0" xfId="78" applyFont="1" applyAlignment="1">
      <alignment horizontal="centerContinuous" vertical="center"/>
    </xf>
    <xf numFmtId="0" fontId="15" fillId="0" borderId="4" xfId="78" applyFont="1" applyBorder="1" applyAlignment="1">
      <alignment vertical="center"/>
    </xf>
    <xf numFmtId="0" fontId="15" fillId="0" borderId="4" xfId="78" applyFont="1" applyBorder="1" applyAlignment="1">
      <alignment horizontal="left" vertical="center"/>
    </xf>
    <xf numFmtId="0" fontId="9" fillId="0" borderId="0" xfId="78" applyFont="1" applyAlignment="1">
      <alignment horizontal="right" vertical="center"/>
    </xf>
    <xf numFmtId="0" fontId="15" fillId="16" borderId="4" xfId="78" applyFont="1" applyFill="1" applyBorder="1" applyAlignment="1">
      <alignment vertical="center"/>
    </xf>
    <xf numFmtId="0" fontId="9" fillId="16" borderId="4" xfId="78" applyFont="1" applyFill="1" applyBorder="1" applyAlignment="1">
      <alignment vertical="center"/>
    </xf>
    <xf numFmtId="0" fontId="15" fillId="0" borderId="11" xfId="78" applyFont="1" applyFill="1" applyBorder="1" applyAlignment="1">
      <alignment horizontal="center" vertical="center" wrapText="1"/>
    </xf>
    <xf numFmtId="0" fontId="15" fillId="0" borderId="4" xfId="118" applyFont="1" applyFill="1" applyBorder="1" applyAlignment="1">
      <alignment horizontal="center" vertical="center" wrapText="1"/>
    </xf>
    <xf numFmtId="0" fontId="15" fillId="0" borderId="4" xfId="78" applyFont="1" applyFill="1" applyBorder="1" applyAlignment="1">
      <alignment horizontal="center" vertical="center" wrapText="1"/>
    </xf>
    <xf numFmtId="0" fontId="34" fillId="0" borderId="0" xfId="78" applyFont="1" applyFill="1" applyAlignment="1">
      <alignment horizontal="center" vertical="center" wrapText="1"/>
    </xf>
    <xf numFmtId="0" fontId="33" fillId="0" borderId="0" xfId="78" applyFont="1" applyFill="1" applyAlignment="1">
      <alignment vertical="center"/>
    </xf>
    <xf numFmtId="0" fontId="9" fillId="0" borderId="10" xfId="0" applyFont="1" applyBorder="1" applyAlignment="1">
      <alignment horizontal="justify"/>
    </xf>
    <xf numFmtId="0" fontId="9" fillId="0" borderId="0" xfId="0" applyFont="1" applyBorder="1" applyAlignment="1"/>
    <xf numFmtId="0" fontId="9" fillId="0" borderId="0" xfId="13" applyFont="1" applyBorder="1"/>
    <xf numFmtId="0" fontId="0" fillId="0" borderId="0" xfId="0"/>
    <xf numFmtId="0" fontId="15" fillId="0" borderId="4" xfId="0" applyFont="1" applyBorder="1" applyAlignment="1">
      <alignment horizontal="center" vertical="center"/>
    </xf>
    <xf numFmtId="2" fontId="9" fillId="0" borderId="3" xfId="0" applyNumberFormat="1" applyFont="1" applyBorder="1" applyAlignment="1">
      <alignment horizontal="center"/>
    </xf>
    <xf numFmtId="0" fontId="15" fillId="0" borderId="4" xfId="18" applyFont="1" applyBorder="1" applyAlignment="1">
      <alignment wrapText="1"/>
    </xf>
    <xf numFmtId="0" fontId="9" fillId="0" borderId="4" xfId="18" applyFont="1" applyBorder="1"/>
    <xf numFmtId="2" fontId="15" fillId="0" borderId="4" xfId="18" applyNumberFormat="1" applyFont="1" applyBorder="1" applyAlignment="1">
      <alignment horizontal="center" vertical="center"/>
    </xf>
    <xf numFmtId="2" fontId="9" fillId="0" borderId="4" xfId="18" applyNumberFormat="1" applyFont="1" applyBorder="1" applyAlignment="1">
      <alignment horizontal="center" vertical="center"/>
    </xf>
    <xf numFmtId="0" fontId="9" fillId="0" borderId="4" xfId="18" applyFont="1" applyBorder="1" applyAlignment="1">
      <alignment wrapText="1"/>
    </xf>
    <xf numFmtId="2" fontId="9" fillId="9" borderId="4" xfId="60" applyNumberFormat="1" applyFont="1" applyFill="1" applyBorder="1" applyAlignment="1">
      <alignment horizontal="center" vertical="center"/>
    </xf>
    <xf numFmtId="10" fontId="9" fillId="0" borderId="4" xfId="60" applyNumberFormat="1" applyFont="1" applyBorder="1" applyAlignment="1">
      <alignment horizontal="center" vertical="center"/>
    </xf>
    <xf numFmtId="2" fontId="9" fillId="9" borderId="4" xfId="18" applyNumberFormat="1" applyFont="1" applyFill="1" applyBorder="1" applyAlignment="1">
      <alignment horizontal="center" vertical="center"/>
    </xf>
    <xf numFmtId="2" fontId="9" fillId="0" borderId="4" xfId="60" applyNumberFormat="1" applyFont="1" applyBorder="1" applyAlignment="1">
      <alignment horizontal="center" vertical="center"/>
    </xf>
    <xf numFmtId="2" fontId="9" fillId="9" borderId="4" xfId="0" applyNumberFormat="1" applyFont="1" applyFill="1" applyBorder="1" applyAlignment="1">
      <alignment horizontal="center" vertical="center"/>
    </xf>
    <xf numFmtId="0" fontId="15" fillId="0" borderId="4" xfId="18" applyFont="1" applyBorder="1" applyAlignment="1">
      <alignment horizontal="right"/>
    </xf>
    <xf numFmtId="0" fontId="9" fillId="0" borderId="23" xfId="18" applyFont="1" applyBorder="1"/>
    <xf numFmtId="0" fontId="15" fillId="12" borderId="29" xfId="18" applyFont="1" applyFill="1" applyBorder="1"/>
    <xf numFmtId="2" fontId="15" fillId="12" borderId="29" xfId="18" applyNumberFormat="1" applyFont="1" applyFill="1" applyBorder="1" applyAlignment="1">
      <alignment horizontal="center" vertical="center"/>
    </xf>
    <xf numFmtId="0" fontId="9" fillId="9" borderId="23" xfId="18" applyFont="1" applyFill="1" applyBorder="1"/>
    <xf numFmtId="0" fontId="0" fillId="13" borderId="19" xfId="0" applyFill="1" applyBorder="1" applyAlignment="1">
      <alignment horizontal="left"/>
    </xf>
    <xf numFmtId="0" fontId="15" fillId="0" borderId="11" xfId="18" applyFont="1" applyBorder="1" applyAlignment="1">
      <alignment horizontal="center" vertical="center" wrapText="1"/>
    </xf>
    <xf numFmtId="0" fontId="9" fillId="9" borderId="0" xfId="18" applyFont="1" applyFill="1" applyBorder="1"/>
    <xf numFmtId="0" fontId="9" fillId="0" borderId="0" xfId="18" applyFont="1" applyBorder="1" applyAlignment="1">
      <alignment horizontal="center"/>
    </xf>
    <xf numFmtId="0" fontId="15" fillId="0" borderId="4" xfId="18" applyFont="1" applyBorder="1" applyAlignment="1">
      <alignment horizontal="center" vertical="center" wrapText="1"/>
    </xf>
    <xf numFmtId="0" fontId="14" fillId="5" borderId="0" xfId="18" applyFont="1" applyFill="1" applyAlignment="1"/>
    <xf numFmtId="0" fontId="14" fillId="5" borderId="0" xfId="0" applyFont="1" applyFill="1" applyAlignment="1"/>
    <xf numFmtId="0" fontId="14" fillId="5" borderId="0" xfId="13" applyFont="1" applyFill="1" applyAlignment="1"/>
    <xf numFmtId="0" fontId="15" fillId="5" borderId="0" xfId="18" applyFont="1" applyFill="1" applyAlignment="1"/>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4" xfId="0" applyFont="1" applyFill="1" applyBorder="1" applyAlignment="1">
      <alignment horizontal="center" vertical="center"/>
    </xf>
    <xf numFmtId="0" fontId="9" fillId="0" borderId="16" xfId="0" applyFont="1" applyBorder="1" applyAlignment="1">
      <alignment horizontal="center" vertical="center"/>
    </xf>
    <xf numFmtId="0" fontId="9" fillId="0" borderId="23" xfId="0" applyFont="1" applyBorder="1" applyAlignment="1">
      <alignment horizontal="center" vertical="center"/>
    </xf>
    <xf numFmtId="0" fontId="15" fillId="0" borderId="23" xfId="0" applyFont="1" applyBorder="1" applyAlignment="1">
      <alignment horizontal="center" vertical="center"/>
    </xf>
    <xf numFmtId="0" fontId="9" fillId="0" borderId="23" xfId="0" applyFont="1" applyBorder="1" applyAlignment="1">
      <alignment horizontal="left" vertical="center"/>
    </xf>
    <xf numFmtId="0" fontId="9" fillId="0" borderId="11" xfId="0" applyFont="1" applyBorder="1" applyAlignment="1">
      <alignment horizontal="left" vertical="center"/>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9" fillId="0" borderId="4" xfId="0" applyFont="1" applyFill="1" applyBorder="1" applyAlignment="1">
      <alignment horizontal="left" vertical="center"/>
    </xf>
    <xf numFmtId="0" fontId="9" fillId="9" borderId="4" xfId="0" applyFont="1" applyFill="1" applyBorder="1" applyAlignment="1">
      <alignment horizontal="left" vertical="center"/>
    </xf>
    <xf numFmtId="0" fontId="9" fillId="0" borderId="4" xfId="0" applyFont="1" applyFill="1" applyBorder="1" applyAlignment="1">
      <alignment horizontal="left" vertical="center" wrapText="1"/>
    </xf>
    <xf numFmtId="0" fontId="0" fillId="0" borderId="0" xfId="0" applyAlignment="1">
      <alignment horizontal="left" vertical="center"/>
    </xf>
    <xf numFmtId="0" fontId="14" fillId="0" borderId="0" xfId="0" applyFont="1" applyAlignment="1">
      <alignment vertical="center"/>
    </xf>
    <xf numFmtId="0" fontId="15" fillId="16" borderId="4" xfId="0" applyFont="1" applyFill="1" applyBorder="1" applyAlignment="1">
      <alignment horizontal="center" vertical="center" wrapText="1"/>
    </xf>
    <xf numFmtId="0" fontId="15" fillId="16" borderId="4" xfId="18" applyFont="1" applyFill="1" applyBorder="1" applyAlignment="1">
      <alignment horizontal="center" vertical="center"/>
    </xf>
    <xf numFmtId="0" fontId="30" fillId="0" borderId="23"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4" xfId="0" applyBorder="1" applyAlignment="1">
      <alignment horizontal="center" vertical="center"/>
    </xf>
    <xf numFmtId="0" fontId="30" fillId="17" borderId="11" xfId="0" applyFont="1" applyFill="1" applyBorder="1" applyAlignment="1">
      <alignment horizontal="center" vertical="center" wrapText="1"/>
    </xf>
    <xf numFmtId="0" fontId="38" fillId="17" borderId="11" xfId="0" applyFont="1" applyFill="1" applyBorder="1" applyAlignment="1">
      <alignment horizontal="center" vertical="center" wrapText="1"/>
    </xf>
    <xf numFmtId="0" fontId="12" fillId="16" borderId="4" xfId="0" applyFont="1" applyFill="1" applyBorder="1" applyAlignment="1">
      <alignment horizontal="center" vertical="center" wrapText="1"/>
    </xf>
    <xf numFmtId="0" fontId="12" fillId="21" borderId="4" xfId="0" applyFont="1" applyFill="1" applyBorder="1" applyAlignment="1">
      <alignment horizontal="center" vertical="center" wrapText="1"/>
    </xf>
    <xf numFmtId="0" fontId="12" fillId="0" borderId="4" xfId="0" applyFont="1" applyBorder="1" applyAlignment="1">
      <alignment horizontal="justify" vertical="center"/>
    </xf>
    <xf numFmtId="0" fontId="12" fillId="0" borderId="4" xfId="0" applyFont="1" applyBorder="1" applyAlignment="1">
      <alignment horizontal="center" vertical="center"/>
    </xf>
    <xf numFmtId="4" fontId="12" fillId="0" borderId="4" xfId="0" applyNumberFormat="1" applyFont="1" applyBorder="1" applyAlignment="1">
      <alignment horizontal="right" vertical="center"/>
    </xf>
    <xf numFmtId="9" fontId="12" fillId="0" borderId="4" xfId="60" applyFont="1" applyBorder="1" applyAlignment="1">
      <alignment horizontal="center" vertical="center" wrapText="1"/>
    </xf>
    <xf numFmtId="2" fontId="12" fillId="0" borderId="4" xfId="0" applyNumberFormat="1" applyFont="1" applyBorder="1" applyAlignment="1">
      <alignment vertical="center" wrapText="1"/>
    </xf>
    <xf numFmtId="9" fontId="0" fillId="0" borderId="4" xfId="60" applyFont="1" applyBorder="1" applyAlignment="1">
      <alignment horizontal="center" vertical="center" wrapText="1"/>
    </xf>
    <xf numFmtId="2" fontId="0" fillId="0" borderId="4" xfId="0" applyNumberFormat="1" applyFont="1" applyBorder="1" applyAlignment="1">
      <alignment vertical="center" wrapText="1"/>
    </xf>
    <xf numFmtId="4" fontId="0" fillId="0" borderId="0" xfId="0" applyNumberFormat="1" applyFont="1"/>
    <xf numFmtId="9" fontId="0" fillId="0" borderId="0" xfId="60" applyFont="1"/>
    <xf numFmtId="0" fontId="15" fillId="0" borderId="4" xfId="0" applyFont="1" applyBorder="1" applyAlignment="1">
      <alignment horizontal="justify" vertical="center"/>
    </xf>
    <xf numFmtId="4" fontId="0" fillId="0" borderId="4" xfId="0" applyNumberFormat="1" applyFont="1" applyBorder="1" applyAlignment="1">
      <alignment horizontal="right" vertical="center"/>
    </xf>
    <xf numFmtId="10" fontId="12" fillId="0" borderId="4" xfId="60" applyNumberFormat="1" applyFont="1" applyBorder="1" applyAlignment="1">
      <alignment horizontal="center" vertical="center" wrapText="1"/>
    </xf>
    <xf numFmtId="2" fontId="0" fillId="0" borderId="4" xfId="0" applyNumberFormat="1" applyFont="1" applyBorder="1" applyAlignment="1">
      <alignment horizontal="right" vertical="center"/>
    </xf>
    <xf numFmtId="10" fontId="0" fillId="0" borderId="0" xfId="60" applyNumberFormat="1" applyFont="1"/>
    <xf numFmtId="0" fontId="0" fillId="0" borderId="4" xfId="0" applyFont="1" applyBorder="1" applyAlignment="1">
      <alignment horizontal="center"/>
    </xf>
    <xf numFmtId="0" fontId="15" fillId="0" borderId="23" xfId="0" applyFont="1" applyBorder="1" applyAlignment="1">
      <alignment horizontal="justify" vertical="center"/>
    </xf>
    <xf numFmtId="4" fontId="12" fillId="0" borderId="23" xfId="0" applyNumberFormat="1" applyFont="1" applyBorder="1" applyAlignment="1">
      <alignment horizontal="right" vertical="center"/>
    </xf>
    <xf numFmtId="2" fontId="12" fillId="0" borderId="23" xfId="0" applyNumberFormat="1" applyFont="1" applyBorder="1" applyAlignment="1">
      <alignment vertical="center" wrapText="1"/>
    </xf>
    <xf numFmtId="9" fontId="12" fillId="0" borderId="23" xfId="60" applyFont="1" applyBorder="1" applyAlignment="1">
      <alignment horizontal="center" vertical="center" wrapText="1"/>
    </xf>
    <xf numFmtId="0" fontId="0" fillId="0" borderId="23" xfId="0" applyFont="1" applyBorder="1"/>
    <xf numFmtId="2" fontId="0" fillId="0" borderId="4" xfId="124" applyNumberFormat="1" applyFont="1" applyBorder="1" applyAlignment="1">
      <alignment horizontal="right" vertical="center"/>
    </xf>
    <xf numFmtId="2" fontId="0" fillId="0" borderId="4" xfId="0" applyNumberFormat="1" applyFont="1" applyBorder="1"/>
    <xf numFmtId="170" fontId="0" fillId="0" borderId="4" xfId="0" applyNumberFormat="1" applyFont="1" applyBorder="1" applyAlignment="1">
      <alignment horizontal="right" vertical="center"/>
    </xf>
    <xf numFmtId="0" fontId="0" fillId="0" borderId="4" xfId="0" applyFont="1" applyBorder="1" applyAlignment="1">
      <alignment horizontal="right" vertical="center"/>
    </xf>
    <xf numFmtId="2" fontId="0" fillId="0" borderId="4" xfId="0" applyNumberFormat="1" applyFont="1" applyBorder="1" applyAlignment="1">
      <alignment vertical="center"/>
    </xf>
    <xf numFmtId="0" fontId="0" fillId="0" borderId="0" xfId="0" applyFont="1" applyFill="1" applyBorder="1"/>
    <xf numFmtId="0" fontId="0" fillId="0" borderId="0" xfId="0" applyFont="1" applyFill="1" applyBorder="1" applyAlignment="1">
      <alignment horizontal="center" vertical="center"/>
    </xf>
    <xf numFmtId="0" fontId="12" fillId="22" borderId="4" xfId="0" applyFont="1" applyFill="1" applyBorder="1" applyAlignment="1">
      <alignment horizontal="center" vertical="center"/>
    </xf>
    <xf numFmtId="0" fontId="12" fillId="22" borderId="4" xfId="0" applyFont="1" applyFill="1" applyBorder="1" applyAlignment="1">
      <alignment horizontal="center" vertical="center" wrapText="1"/>
    </xf>
    <xf numFmtId="0" fontId="0" fillId="0" borderId="4" xfId="0" applyFont="1" applyBorder="1" applyAlignment="1">
      <alignment vertical="center" wrapText="1"/>
    </xf>
    <xf numFmtId="0" fontId="12" fillId="0" borderId="4" xfId="0" applyFont="1" applyBorder="1" applyAlignment="1">
      <alignment vertical="center" wrapText="1"/>
    </xf>
    <xf numFmtId="2" fontId="12" fillId="0" borderId="4" xfId="0" applyNumberFormat="1" applyFont="1" applyBorder="1" applyAlignment="1">
      <alignment horizontal="right" vertical="center"/>
    </xf>
    <xf numFmtId="9" fontId="12" fillId="0" borderId="4" xfId="60" applyFont="1" applyBorder="1" applyAlignment="1">
      <alignment horizontal="right" vertical="center"/>
    </xf>
    <xf numFmtId="10" fontId="0" fillId="0" borderId="4" xfId="60" applyNumberFormat="1" applyFont="1" applyBorder="1"/>
    <xf numFmtId="10" fontId="0" fillId="0" borderId="4" xfId="60" applyNumberFormat="1" applyFont="1" applyBorder="1" applyAlignment="1">
      <alignment horizontal="right" vertical="center"/>
    </xf>
    <xf numFmtId="10" fontId="0" fillId="0" borderId="4" xfId="125" applyNumberFormat="1" applyFont="1" applyBorder="1" applyAlignment="1">
      <alignment horizontal="right" vertical="center"/>
    </xf>
    <xf numFmtId="2" fontId="12" fillId="0" borderId="4" xfId="0" applyNumberFormat="1" applyFont="1" applyBorder="1"/>
    <xf numFmtId="0" fontId="0" fillId="0" borderId="0" xfId="0" applyFont="1" applyFill="1" applyBorder="1" applyAlignment="1">
      <alignment vertical="center" wrapText="1"/>
    </xf>
    <xf numFmtId="2" fontId="0" fillId="0" borderId="0" xfId="0" applyNumberFormat="1" applyFont="1" applyFill="1" applyBorder="1" applyAlignment="1">
      <alignment horizontal="right" vertical="center"/>
    </xf>
    <xf numFmtId="10" fontId="0" fillId="0" borderId="0" xfId="125" applyNumberFormat="1" applyFont="1" applyFill="1" applyBorder="1" applyAlignment="1">
      <alignment horizontal="right" vertical="center"/>
    </xf>
    <xf numFmtId="0" fontId="12" fillId="0" borderId="0" xfId="0" applyFont="1" applyFill="1" applyBorder="1" applyAlignment="1">
      <alignment horizontal="center"/>
    </xf>
    <xf numFmtId="0" fontId="12" fillId="0" borderId="0" xfId="0" applyFont="1" applyFill="1" applyBorder="1" applyAlignment="1">
      <alignment vertical="center" wrapText="1"/>
    </xf>
    <xf numFmtId="2" fontId="12" fillId="0" borderId="0" xfId="0" applyNumberFormat="1" applyFont="1" applyFill="1" applyBorder="1" applyAlignment="1">
      <alignment horizontal="right" vertical="center"/>
    </xf>
    <xf numFmtId="9" fontId="12" fillId="0" borderId="0" xfId="60" applyFont="1" applyFill="1" applyBorder="1" applyAlignment="1">
      <alignment horizontal="right" vertical="center"/>
    </xf>
    <xf numFmtId="0" fontId="12" fillId="0" borderId="0" xfId="0" applyFont="1" applyFill="1" applyBorder="1" applyAlignment="1"/>
    <xf numFmtId="0" fontId="0" fillId="0" borderId="0" xfId="0" applyFont="1" applyFill="1"/>
    <xf numFmtId="0" fontId="0" fillId="0" borderId="4" xfId="124" applyFont="1" applyBorder="1" applyAlignment="1">
      <alignment vertical="center" wrapText="1"/>
    </xf>
    <xf numFmtId="0" fontId="0" fillId="0" borderId="0" xfId="0" applyFont="1" applyAlignment="1">
      <alignment horizontal="center" vertical="center"/>
    </xf>
    <xf numFmtId="9" fontId="13" fillId="0" borderId="4" xfId="60" applyFont="1" applyBorder="1" applyAlignment="1">
      <alignment horizontal="center" vertical="center" wrapText="1"/>
    </xf>
    <xf numFmtId="9" fontId="13" fillId="0" borderId="23" xfId="60" applyFont="1" applyBorder="1" applyAlignment="1">
      <alignment horizontal="center" vertical="center" wrapText="1"/>
    </xf>
    <xf numFmtId="2" fontId="13" fillId="0" borderId="4" xfId="124" applyNumberFormat="1" applyFont="1" applyBorder="1" applyAlignment="1">
      <alignment horizontal="right" vertical="center"/>
    </xf>
    <xf numFmtId="9" fontId="13" fillId="0" borderId="0" xfId="60" applyFont="1"/>
    <xf numFmtId="10" fontId="13" fillId="0" borderId="4" xfId="60" applyNumberFormat="1" applyFont="1" applyBorder="1" applyAlignment="1">
      <alignment horizontal="center" vertical="center" wrapText="1"/>
    </xf>
    <xf numFmtId="0" fontId="12" fillId="0" borderId="0" xfId="0" applyFont="1" applyFill="1" applyBorder="1" applyAlignment="1">
      <alignment horizontal="center" vertical="center" wrapText="1"/>
    </xf>
    <xf numFmtId="2" fontId="13" fillId="0" borderId="0" xfId="124" applyNumberFormat="1" applyFont="1" applyFill="1" applyBorder="1" applyAlignment="1">
      <alignment horizontal="right" vertical="center"/>
    </xf>
    <xf numFmtId="10" fontId="13" fillId="0" borderId="0" xfId="60" applyNumberFormat="1" applyFont="1" applyFill="1" applyBorder="1" applyAlignment="1">
      <alignment horizontal="right" vertical="center"/>
    </xf>
    <xf numFmtId="0" fontId="13" fillId="0" borderId="4" xfId="124" applyFont="1" applyBorder="1" applyAlignment="1">
      <alignment vertical="center" wrapText="1"/>
    </xf>
    <xf numFmtId="2" fontId="12" fillId="0" borderId="0" xfId="124" applyNumberFormat="1" applyFont="1" applyFill="1" applyBorder="1" applyAlignment="1">
      <alignment horizontal="right" vertical="center"/>
    </xf>
    <xf numFmtId="0" fontId="0" fillId="0" borderId="4" xfId="0" applyFont="1" applyBorder="1" applyAlignment="1">
      <alignment horizontal="center" vertical="center" wrapText="1"/>
    </xf>
    <xf numFmtId="2" fontId="0" fillId="0" borderId="0" xfId="0" applyNumberFormat="1" applyFont="1" applyFill="1" applyBorder="1"/>
    <xf numFmtId="0" fontId="15" fillId="16" borderId="4" xfId="0" applyFont="1" applyFill="1" applyBorder="1" applyAlignment="1">
      <alignment horizontal="center" vertical="center" wrapText="1"/>
    </xf>
    <xf numFmtId="0" fontId="15" fillId="16" borderId="4" xfId="18" applyFont="1" applyFill="1" applyBorder="1" applyAlignment="1">
      <alignment horizontal="center" vertical="center"/>
    </xf>
    <xf numFmtId="0" fontId="15" fillId="16" borderId="4" xfId="18" applyFont="1" applyFill="1" applyBorder="1" applyAlignment="1">
      <alignment horizontal="center" vertical="center" wrapText="1"/>
    </xf>
    <xf numFmtId="0" fontId="15" fillId="16" borderId="4" xfId="13" applyFont="1" applyFill="1" applyBorder="1" applyAlignment="1">
      <alignment horizontal="center" vertical="center"/>
    </xf>
    <xf numFmtId="2" fontId="0" fillId="0" borderId="4" xfId="0" applyNumberFormat="1" applyFont="1" applyFill="1" applyBorder="1" applyAlignment="1">
      <alignment horizontal="right" vertical="center"/>
    </xf>
    <xf numFmtId="0" fontId="12" fillId="0" borderId="4" xfId="0" applyFont="1" applyFill="1" applyBorder="1" applyAlignment="1">
      <alignment vertical="center" wrapText="1"/>
    </xf>
    <xf numFmtId="2" fontId="12" fillId="0" borderId="4" xfId="0" applyNumberFormat="1" applyFont="1" applyFill="1" applyBorder="1"/>
    <xf numFmtId="0" fontId="12" fillId="0" borderId="4" xfId="0" applyFont="1" applyFill="1" applyBorder="1" applyAlignment="1">
      <alignment horizontal="center" vertical="center"/>
    </xf>
    <xf numFmtId="9" fontId="12" fillId="0" borderId="4" xfId="60" applyFont="1" applyFill="1" applyBorder="1" applyAlignment="1">
      <alignment horizontal="right" vertical="center"/>
    </xf>
    <xf numFmtId="10" fontId="13" fillId="0" borderId="4" xfId="125" applyNumberFormat="1" applyFont="1" applyFill="1" applyBorder="1" applyAlignment="1">
      <alignment horizontal="right" vertical="center"/>
    </xf>
    <xf numFmtId="0" fontId="15" fillId="16" borderId="4" xfId="0" applyFont="1" applyFill="1" applyBorder="1" applyAlignment="1">
      <alignment horizontal="center" vertical="center" wrapText="1"/>
    </xf>
    <xf numFmtId="0" fontId="15" fillId="16" borderId="4" xfId="18" applyFont="1" applyFill="1" applyBorder="1" applyAlignment="1">
      <alignment horizontal="center" vertical="center"/>
    </xf>
    <xf numFmtId="0" fontId="12" fillId="21" borderId="4" xfId="0" applyFont="1" applyFill="1" applyBorder="1" applyAlignment="1">
      <alignment horizontal="center" vertical="center" wrapText="1"/>
    </xf>
    <xf numFmtId="0" fontId="12" fillId="16" borderId="4" xfId="0" applyFont="1" applyFill="1" applyBorder="1" applyAlignment="1">
      <alignment horizontal="center" vertical="center"/>
    </xf>
    <xf numFmtId="0" fontId="9" fillId="9" borderId="0" xfId="0" applyFont="1" applyFill="1"/>
    <xf numFmtId="0" fontId="0" fillId="13" borderId="0" xfId="0" applyFill="1" applyBorder="1" applyAlignment="1">
      <alignment wrapText="1"/>
    </xf>
    <xf numFmtId="0" fontId="0" fillId="0" borderId="0" xfId="0" applyBorder="1" applyAlignment="1">
      <alignment horizontal="left"/>
    </xf>
    <xf numFmtId="0" fontId="15" fillId="5" borderId="0" xfId="13" applyFont="1" applyFill="1" applyAlignment="1">
      <alignment horizontal="center"/>
    </xf>
    <xf numFmtId="0" fontId="9" fillId="0" borderId="0" xfId="0" applyFont="1" applyBorder="1" applyAlignment="1">
      <alignment horizontal="left" vertical="center"/>
    </xf>
    <xf numFmtId="9" fontId="12" fillId="0" borderId="4" xfId="0" applyNumberFormat="1" applyFont="1" applyBorder="1" applyAlignment="1">
      <alignment horizontal="right" vertical="center"/>
    </xf>
    <xf numFmtId="2" fontId="13" fillId="9" borderId="4" xfId="0" applyNumberFormat="1" applyFont="1" applyFill="1" applyBorder="1" applyAlignment="1">
      <alignment horizontal="right" vertical="center"/>
    </xf>
    <xf numFmtId="10" fontId="13" fillId="0" borderId="4" xfId="60" applyNumberFormat="1" applyBorder="1" applyAlignment="1">
      <alignment horizontal="right" vertical="center"/>
    </xf>
    <xf numFmtId="0" fontId="44" fillId="16" borderId="4" xfId="0" applyFont="1" applyFill="1" applyBorder="1" applyAlignment="1">
      <alignment horizontal="center" vertical="center"/>
    </xf>
    <xf numFmtId="0" fontId="13" fillId="0" borderId="0" xfId="0" applyFont="1" applyBorder="1" applyAlignment="1">
      <alignment vertical="top" wrapText="1"/>
    </xf>
    <xf numFmtId="0" fontId="0" fillId="0" borderId="0" xfId="0"/>
    <xf numFmtId="0" fontId="15" fillId="0" borderId="0" xfId="18" applyFont="1" applyAlignment="1">
      <alignment horizontal="left"/>
    </xf>
    <xf numFmtId="0" fontId="9" fillId="0" borderId="4" xfId="0" applyFont="1" applyBorder="1" applyAlignment="1">
      <alignment horizontal="center"/>
    </xf>
    <xf numFmtId="0" fontId="15" fillId="5" borderId="0" xfId="18" applyFont="1" applyFill="1"/>
    <xf numFmtId="0" fontId="45" fillId="0" borderId="0" xfId="0" applyFont="1" applyAlignment="1">
      <alignment vertical="center" wrapText="1"/>
    </xf>
    <xf numFmtId="0" fontId="45" fillId="17" borderId="4" xfId="0" applyFont="1" applyFill="1" applyBorder="1" applyAlignment="1">
      <alignment horizontal="center" vertical="center" wrapText="1"/>
    </xf>
    <xf numFmtId="0" fontId="9" fillId="0" borderId="23" xfId="0" applyFont="1" applyBorder="1" applyAlignment="1">
      <alignment horizontal="left" vertical="center" wrapText="1"/>
    </xf>
    <xf numFmtId="0" fontId="9" fillId="0" borderId="23" xfId="0" applyFont="1" applyBorder="1" applyAlignment="1">
      <alignment horizontal="center"/>
    </xf>
    <xf numFmtId="0" fontId="9" fillId="0" borderId="11" xfId="0" applyFont="1" applyBorder="1" applyAlignment="1">
      <alignment horizontal="left" vertical="center" wrapText="1"/>
    </xf>
    <xf numFmtId="0" fontId="13" fillId="0" borderId="0" xfId="0" applyFont="1" applyAlignment="1">
      <alignment horizontal="center"/>
    </xf>
    <xf numFmtId="0" fontId="13" fillId="0" borderId="0" xfId="0" applyFont="1"/>
    <xf numFmtId="0" fontId="15" fillId="16" borderId="4" xfId="13" applyFont="1" applyFill="1" applyBorder="1" applyAlignment="1">
      <alignment horizontal="center" vertical="center" wrapText="1"/>
    </xf>
    <xf numFmtId="0" fontId="15" fillId="5" borderId="0" xfId="18" applyFont="1" applyFill="1" applyAlignment="1">
      <alignment horizontal="center"/>
    </xf>
    <xf numFmtId="0" fontId="13" fillId="0" borderId="19" xfId="0" applyFont="1" applyBorder="1" applyAlignment="1">
      <alignment horizontal="center"/>
    </xf>
    <xf numFmtId="0" fontId="9" fillId="0" borderId="0" xfId="13" applyFont="1" applyAlignment="1">
      <alignment horizontal="justify"/>
    </xf>
    <xf numFmtId="0" fontId="13" fillId="0" borderId="0" xfId="0" applyFont="1" applyBorder="1" applyAlignment="1">
      <alignment horizontal="center"/>
    </xf>
    <xf numFmtId="0" fontId="0" fillId="0" borderId="0" xfId="0"/>
    <xf numFmtId="0" fontId="9" fillId="0" borderId="4" xfId="0" applyFont="1" applyBorder="1" applyAlignment="1">
      <alignment horizontal="center"/>
    </xf>
    <xf numFmtId="0" fontId="0" fillId="0" borderId="0" xfId="0"/>
    <xf numFmtId="0" fontId="9" fillId="0" borderId="4" xfId="0" applyFont="1" applyBorder="1" applyAlignment="1">
      <alignment horizontal="left" vertical="center"/>
    </xf>
    <xf numFmtId="0" fontId="45" fillId="17" borderId="4" xfId="0" applyFont="1" applyFill="1" applyBorder="1" applyAlignment="1">
      <alignment horizontal="center" vertical="center" wrapText="1"/>
    </xf>
    <xf numFmtId="0" fontId="9" fillId="0" borderId="4" xfId="0" applyFont="1" applyBorder="1" applyAlignment="1">
      <alignment horizontal="center"/>
    </xf>
    <xf numFmtId="0" fontId="15" fillId="16" borderId="10" xfId="0" applyFont="1" applyFill="1" applyBorder="1" applyAlignment="1">
      <alignment horizontal="center" vertical="center" wrapText="1"/>
    </xf>
    <xf numFmtId="0" fontId="13" fillId="0" borderId="0" xfId="0" applyFont="1"/>
    <xf numFmtId="0" fontId="15" fillId="0" borderId="0" xfId="18" applyFont="1"/>
    <xf numFmtId="0" fontId="9" fillId="0" borderId="0" xfId="78" applyFont="1" applyAlignment="1">
      <alignment horizontal="justify" vertical="center" wrapText="1"/>
    </xf>
    <xf numFmtId="0" fontId="9" fillId="0" borderId="0" xfId="78" applyFont="1" applyAlignment="1">
      <alignment horizontal="left" vertical="center"/>
    </xf>
    <xf numFmtId="0" fontId="0" fillId="0" borderId="0" xfId="0" applyAlignment="1">
      <alignment vertical="center"/>
    </xf>
    <xf numFmtId="0" fontId="14" fillId="5" borderId="0" xfId="18" applyFont="1" applyFill="1"/>
    <xf numFmtId="0" fontId="45" fillId="17" borderId="4" xfId="0" applyFont="1" applyFill="1" applyBorder="1" applyAlignment="1">
      <alignment horizontal="center" vertical="center"/>
    </xf>
    <xf numFmtId="4" fontId="45" fillId="17" borderId="4" xfId="0" applyNumberFormat="1" applyFont="1" applyFill="1" applyBorder="1" applyAlignment="1">
      <alignment horizontal="center" vertical="center"/>
    </xf>
    <xf numFmtId="0" fontId="46" fillId="0" borderId="4" xfId="0" applyFont="1" applyBorder="1" applyAlignment="1">
      <alignment horizontal="left" vertical="center" wrapText="1"/>
    </xf>
    <xf numFmtId="0" fontId="46" fillId="9" borderId="4" xfId="0" applyFont="1" applyFill="1" applyBorder="1" applyAlignment="1">
      <alignment horizontal="left" vertical="center" wrapText="1"/>
    </xf>
    <xf numFmtId="0" fontId="47" fillId="0" borderId="4" xfId="78" applyFont="1" applyBorder="1" applyAlignment="1">
      <alignment vertical="center" wrapText="1"/>
    </xf>
    <xf numFmtId="0" fontId="47" fillId="9" borderId="4" xfId="78" applyFont="1" applyFill="1" applyBorder="1" applyAlignment="1">
      <alignment vertical="center" wrapText="1"/>
    </xf>
    <xf numFmtId="0" fontId="45" fillId="0" borderId="4" xfId="0" applyFont="1" applyBorder="1" applyAlignment="1">
      <alignment horizontal="left" vertical="center" wrapText="1"/>
    </xf>
    <xf numFmtId="43" fontId="12" fillId="9" borderId="4" xfId="75" applyFont="1" applyFill="1" applyBorder="1" applyAlignment="1">
      <alignment vertical="center"/>
    </xf>
    <xf numFmtId="0" fontId="12" fillId="0" borderId="0" xfId="0" applyFont="1" applyAlignment="1">
      <alignment vertical="center"/>
    </xf>
    <xf numFmtId="4" fontId="37" fillId="9" borderId="4" xfId="0" applyNumberFormat="1" applyFont="1" applyFill="1" applyBorder="1" applyAlignment="1">
      <alignment horizontal="right" vertical="center"/>
    </xf>
    <xf numFmtId="43" fontId="48" fillId="9" borderId="4" xfId="75" applyFont="1" applyFill="1" applyBorder="1" applyAlignment="1">
      <alignment horizontal="right" vertical="center"/>
    </xf>
    <xf numFmtId="4" fontId="48" fillId="9" borderId="4" xfId="0" applyNumberFormat="1" applyFont="1" applyFill="1" applyBorder="1" applyAlignment="1">
      <alignment horizontal="right" vertical="center"/>
    </xf>
    <xf numFmtId="0" fontId="0" fillId="0" borderId="0" xfId="0" applyAlignment="1">
      <alignment vertical="center" wrapText="1"/>
    </xf>
    <xf numFmtId="4" fontId="0" fillId="0" borderId="0" xfId="0" applyNumberFormat="1" applyAlignment="1">
      <alignment vertical="center"/>
    </xf>
    <xf numFmtId="0" fontId="9" fillId="0" borderId="4" xfId="0" applyFont="1" applyBorder="1" applyAlignment="1">
      <alignment horizontal="center"/>
    </xf>
    <xf numFmtId="1" fontId="15" fillId="9" borderId="4" xfId="18" applyNumberFormat="1" applyFont="1" applyFill="1" applyBorder="1" applyAlignment="1">
      <alignment horizontal="center" vertical="center"/>
    </xf>
    <xf numFmtId="0" fontId="9" fillId="9" borderId="4" xfId="0" applyFont="1" applyFill="1" applyBorder="1" applyAlignment="1">
      <alignment horizontal="center" vertical="center"/>
    </xf>
    <xf numFmtId="0" fontId="15" fillId="5" borderId="0" xfId="13" applyFont="1" applyFill="1" applyAlignment="1">
      <alignment horizontal="left"/>
    </xf>
    <xf numFmtId="0" fontId="14" fillId="0" borderId="0" xfId="18" applyFont="1" applyAlignment="1"/>
    <xf numFmtId="2" fontId="17" fillId="0" borderId="10" xfId="0" applyNumberFormat="1" applyFont="1" applyBorder="1" applyAlignment="1">
      <alignment horizontal="center"/>
    </xf>
    <xf numFmtId="0" fontId="15" fillId="0" borderId="4" xfId="13" applyFont="1" applyBorder="1" applyAlignment="1">
      <alignment horizontal="center" vertical="center" wrapText="1"/>
    </xf>
    <xf numFmtId="0" fontId="15" fillId="16" borderId="4" xfId="0" applyFont="1" applyFill="1" applyBorder="1" applyAlignment="1">
      <alignment horizontal="center" vertical="center" wrapText="1"/>
    </xf>
    <xf numFmtId="0" fontId="0" fillId="0" borderId="0" xfId="0"/>
    <xf numFmtId="2" fontId="9" fillId="0" borderId="10" xfId="0" applyNumberFormat="1" applyFont="1" applyBorder="1" applyAlignment="1">
      <alignment horizontal="center" vertical="center"/>
    </xf>
    <xf numFmtId="0" fontId="12" fillId="0" borderId="4" xfId="0" applyFont="1" applyBorder="1" applyAlignment="1">
      <alignment horizontal="center" vertical="center" wrapText="1"/>
    </xf>
    <xf numFmtId="0" fontId="15" fillId="16" borderId="4" xfId="0" applyFont="1" applyFill="1" applyBorder="1" applyAlignment="1">
      <alignment horizontal="center" vertical="center" wrapText="1"/>
    </xf>
    <xf numFmtId="0" fontId="15" fillId="19" borderId="4" xfId="78" applyFont="1" applyFill="1" applyBorder="1" applyAlignment="1">
      <alignment horizontal="center" vertical="center" wrapText="1"/>
    </xf>
    <xf numFmtId="0" fontId="15" fillId="19" borderId="4" xfId="78" applyFont="1" applyFill="1" applyBorder="1" applyAlignment="1">
      <alignment horizontal="center" vertical="center"/>
    </xf>
    <xf numFmtId="0" fontId="15" fillId="16" borderId="4" xfId="122" applyFont="1" applyFill="1" applyBorder="1" applyAlignment="1">
      <alignment horizontal="center" vertical="center" wrapText="1"/>
    </xf>
    <xf numFmtId="2" fontId="9" fillId="0" borderId="4" xfId="0" applyNumberFormat="1" applyFont="1" applyBorder="1" applyAlignment="1">
      <alignment horizontal="center" vertical="center" wrapText="1"/>
    </xf>
    <xf numFmtId="2" fontId="17" fillId="0" borderId="4" xfId="0" applyNumberFormat="1" applyFont="1" applyBorder="1" applyAlignment="1">
      <alignment horizontal="center" vertical="center"/>
    </xf>
    <xf numFmtId="2" fontId="9" fillId="0" borderId="4" xfId="57" applyNumberFormat="1" applyFont="1" applyBorder="1" applyAlignment="1">
      <alignment horizontal="center" vertical="center" wrapText="1"/>
    </xf>
    <xf numFmtId="0" fontId="13" fillId="0" borderId="4" xfId="0" applyFont="1" applyBorder="1" applyAlignment="1">
      <alignment vertical="center" wrapText="1"/>
    </xf>
    <xf numFmtId="2" fontId="13" fillId="0" borderId="4" xfId="0" applyNumberFormat="1" applyFont="1" applyBorder="1" applyAlignment="1">
      <alignment horizontal="center" vertical="center" wrapText="1"/>
    </xf>
    <xf numFmtId="2" fontId="0" fillId="0" borderId="4" xfId="0" applyNumberFormat="1" applyFont="1" applyBorder="1" applyAlignment="1">
      <alignment horizontal="center" vertical="center" wrapText="1"/>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2" fontId="13" fillId="0" borderId="4" xfId="0" applyNumberFormat="1" applyFont="1" applyBorder="1" applyAlignment="1">
      <alignment horizontal="center" vertical="center"/>
    </xf>
    <xf numFmtId="169" fontId="9" fillId="0" borderId="4" xfId="0" applyNumberFormat="1" applyFont="1" applyBorder="1" applyAlignment="1">
      <alignment horizontal="center" vertical="center"/>
    </xf>
    <xf numFmtId="9" fontId="9" fillId="0" borderId="4" xfId="0" applyNumberFormat="1" applyFont="1" applyBorder="1" applyAlignment="1">
      <alignment horizontal="center" vertical="center"/>
    </xf>
    <xf numFmtId="1" fontId="9" fillId="0" borderId="4" xfId="0" applyNumberFormat="1" applyFont="1" applyBorder="1" applyAlignment="1">
      <alignment horizontal="center" vertical="center"/>
    </xf>
    <xf numFmtId="0" fontId="9" fillId="12" borderId="4" xfId="0" applyFont="1" applyFill="1" applyBorder="1" applyAlignment="1">
      <alignment horizontal="center" vertical="center"/>
    </xf>
    <xf numFmtId="10" fontId="15" fillId="0" borderId="4" xfId="60" applyNumberFormat="1" applyFont="1" applyBorder="1" applyAlignment="1">
      <alignment horizontal="center" vertical="center"/>
    </xf>
    <xf numFmtId="17" fontId="0" fillId="0" borderId="0" xfId="0" applyNumberFormat="1"/>
    <xf numFmtId="0" fontId="51" fillId="23" borderId="0" xfId="0" applyFont="1" applyFill="1" applyBorder="1" applyAlignment="1">
      <alignment vertical="center" wrapText="1"/>
    </xf>
    <xf numFmtId="0" fontId="50" fillId="23" borderId="0" xfId="0" applyFont="1" applyFill="1" applyBorder="1" applyAlignment="1">
      <alignment vertical="center" wrapText="1"/>
    </xf>
    <xf numFmtId="10" fontId="0" fillId="0" borderId="0" xfId="60" applyNumberFormat="1" applyFont="1" applyBorder="1"/>
    <xf numFmtId="9" fontId="0" fillId="0" borderId="0" xfId="60" applyFont="1" applyBorder="1"/>
    <xf numFmtId="0" fontId="0" fillId="0" borderId="0" xfId="0"/>
    <xf numFmtId="2" fontId="9" fillId="0" borderId="4" xfId="78" applyNumberFormat="1" applyFont="1" applyBorder="1" applyAlignment="1">
      <alignment horizontal="center" vertical="center"/>
    </xf>
    <xf numFmtId="0" fontId="0" fillId="0" borderId="4" xfId="0" applyBorder="1" applyAlignment="1">
      <alignment horizontal="center" vertical="center" wrapText="1"/>
    </xf>
    <xf numFmtId="2" fontId="0" fillId="0" borderId="4" xfId="0" applyNumberFormat="1" applyBorder="1" applyAlignment="1">
      <alignment horizontal="center" vertical="center" wrapText="1"/>
    </xf>
    <xf numFmtId="2" fontId="15" fillId="0" borderId="4" xfId="0" applyNumberFormat="1" applyFont="1" applyBorder="1" applyAlignment="1">
      <alignment horizontal="center" vertical="center"/>
    </xf>
    <xf numFmtId="2" fontId="0" fillId="0" borderId="0" xfId="0" applyNumberFormat="1" applyAlignment="1">
      <alignment horizontal="center" vertical="center"/>
    </xf>
    <xf numFmtId="49" fontId="15" fillId="0" borderId="4" xfId="0" applyNumberFormat="1" applyFont="1" applyBorder="1" applyAlignment="1">
      <alignment horizontal="center" vertical="center"/>
    </xf>
    <xf numFmtId="0" fontId="9" fillId="0" borderId="10" xfId="0" applyFont="1" applyBorder="1" applyAlignment="1">
      <alignment horizontal="center" vertical="center"/>
    </xf>
    <xf numFmtId="9" fontId="9" fillId="0" borderId="4" xfId="0" applyNumberFormat="1" applyFont="1" applyBorder="1" applyAlignment="1">
      <alignment horizontal="center" vertical="center" wrapText="1"/>
    </xf>
    <xf numFmtId="169" fontId="9" fillId="0" borderId="4" xfId="0" applyNumberFormat="1" applyFont="1" applyBorder="1" applyAlignment="1">
      <alignment horizontal="center" vertical="center" wrapText="1"/>
    </xf>
    <xf numFmtId="10" fontId="9" fillId="0" borderId="4" xfId="0" applyNumberFormat="1" applyFont="1" applyBorder="1" applyAlignment="1">
      <alignment horizontal="center" vertical="center"/>
    </xf>
    <xf numFmtId="0" fontId="9" fillId="0" borderId="4" xfId="57" applyFont="1" applyBorder="1" applyAlignment="1">
      <alignment horizontal="justify" vertical="center" wrapText="1"/>
    </xf>
    <xf numFmtId="0" fontId="0" fillId="0" borderId="4" xfId="0" applyBorder="1" applyAlignment="1">
      <alignment horizontal="justify" vertical="center" wrapText="1"/>
    </xf>
    <xf numFmtId="0" fontId="15" fillId="12" borderId="4" xfId="57" applyFont="1" applyFill="1" applyBorder="1" applyAlignment="1">
      <alignment vertical="center" wrapText="1"/>
    </xf>
    <xf numFmtId="0" fontId="27" fillId="0" borderId="4" xfId="0" applyFont="1" applyBorder="1" applyAlignment="1">
      <alignment horizontal="center" vertical="center"/>
    </xf>
    <xf numFmtId="2" fontId="28" fillId="0" borderId="4" xfId="0" applyNumberFormat="1" applyFont="1" applyBorder="1" applyAlignment="1">
      <alignment horizontal="center" vertical="center"/>
    </xf>
    <xf numFmtId="0" fontId="28" fillId="0" borderId="4" xfId="0" applyFont="1" applyBorder="1" applyAlignment="1">
      <alignment horizontal="center" vertical="center"/>
    </xf>
    <xf numFmtId="49" fontId="27" fillId="0" borderId="4" xfId="0" applyNumberFormat="1" applyFont="1" applyBorder="1" applyAlignment="1">
      <alignment horizontal="center" vertical="center"/>
    </xf>
    <xf numFmtId="0" fontId="28" fillId="0" borderId="4" xfId="57" applyFont="1" applyBorder="1" applyAlignment="1">
      <alignment horizontal="center" vertical="center" wrapText="1"/>
    </xf>
    <xf numFmtId="0" fontId="28" fillId="0" borderId="4" xfId="57" applyFont="1" applyBorder="1" applyAlignment="1">
      <alignment horizontal="center" vertical="center"/>
    </xf>
    <xf numFmtId="2" fontId="15" fillId="12" borderId="4" xfId="57" applyNumberFormat="1" applyFont="1" applyFill="1" applyBorder="1" applyAlignment="1">
      <alignment horizontal="center" vertical="center" wrapText="1"/>
    </xf>
    <xf numFmtId="10" fontId="0" fillId="0" borderId="4" xfId="0" applyNumberFormat="1" applyBorder="1" applyAlignment="1">
      <alignment horizontal="center" vertical="center" wrapText="1"/>
    </xf>
    <xf numFmtId="10" fontId="9" fillId="0" borderId="4" xfId="57" applyNumberFormat="1" applyFont="1" applyBorder="1" applyAlignment="1">
      <alignment horizontal="center" vertical="center"/>
    </xf>
    <xf numFmtId="171" fontId="0" fillId="0" borderId="0" xfId="0" applyNumberFormat="1"/>
    <xf numFmtId="0" fontId="12" fillId="0" borderId="4" xfId="0" applyFont="1" applyBorder="1" applyAlignment="1">
      <alignment horizontal="justify" vertical="center" wrapText="1"/>
    </xf>
    <xf numFmtId="0" fontId="15" fillId="0" borderId="0" xfId="0" applyFont="1" applyAlignment="1">
      <alignment horizontal="center"/>
    </xf>
    <xf numFmtId="2" fontId="12" fillId="0" borderId="4" xfId="0" applyNumberFormat="1" applyFont="1" applyBorder="1" applyAlignment="1">
      <alignment horizontal="center" vertical="center" wrapText="1"/>
    </xf>
    <xf numFmtId="2" fontId="9" fillId="0" borderId="4" xfId="76" applyNumberFormat="1" applyFont="1" applyBorder="1" applyAlignment="1">
      <alignment vertical="center"/>
    </xf>
    <xf numFmtId="10" fontId="9" fillId="0" borderId="4" xfId="76" applyNumberFormat="1" applyFont="1" applyBorder="1" applyAlignment="1">
      <alignment vertical="center"/>
    </xf>
    <xf numFmtId="1" fontId="9" fillId="9" borderId="4" xfId="0" applyNumberFormat="1" applyFont="1" applyFill="1" applyBorder="1" applyAlignment="1">
      <alignment horizontal="center" vertical="center"/>
    </xf>
    <xf numFmtId="9" fontId="9" fillId="9" borderId="4" xfId="60" applyFont="1" applyFill="1" applyBorder="1" applyAlignment="1">
      <alignment horizontal="center" vertical="center"/>
    </xf>
    <xf numFmtId="173" fontId="9" fillId="9" borderId="4" xfId="0" applyNumberFormat="1" applyFont="1" applyFill="1" applyBorder="1" applyAlignment="1">
      <alignment horizontal="center" vertical="center"/>
    </xf>
    <xf numFmtId="0" fontId="15" fillId="16" borderId="10" xfId="0" applyFont="1" applyFill="1" applyBorder="1" applyAlignment="1">
      <alignment horizontal="center" vertical="center" wrapText="1"/>
    </xf>
    <xf numFmtId="0" fontId="9" fillId="0" borderId="4" xfId="18" applyFont="1" applyBorder="1" applyAlignment="1">
      <alignment horizontal="center" vertical="center"/>
    </xf>
    <xf numFmtId="0" fontId="15" fillId="9" borderId="0" xfId="78" applyFont="1" applyFill="1" applyAlignment="1">
      <alignment horizontal="left" vertical="center"/>
    </xf>
    <xf numFmtId="0" fontId="0" fillId="0" borderId="0" xfId="0" applyAlignment="1">
      <alignment horizontal="justify"/>
    </xf>
    <xf numFmtId="17" fontId="0" fillId="0" borderId="0" xfId="60" applyNumberFormat="1" applyFont="1"/>
    <xf numFmtId="0" fontId="50" fillId="23" borderId="0" xfId="0" applyFont="1" applyFill="1" applyBorder="1" applyAlignment="1">
      <alignment horizontal="center" vertical="center" wrapText="1"/>
    </xf>
    <xf numFmtId="17" fontId="0" fillId="0" borderId="0" xfId="0" applyNumberFormat="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xf>
    <xf numFmtId="2" fontId="9" fillId="9" borderId="11" xfId="18" applyNumberFormat="1" applyFont="1" applyFill="1" applyBorder="1" applyAlignment="1">
      <alignment horizontal="center" vertical="center"/>
    </xf>
    <xf numFmtId="2" fontId="9" fillId="0" borderId="4" xfId="122" applyNumberFormat="1" applyFont="1" applyBorder="1">
      <alignment vertical="center"/>
    </xf>
    <xf numFmtId="43" fontId="15" fillId="0" borderId="4" xfId="75" applyFont="1" applyBorder="1" applyAlignment="1">
      <alignment horizontal="right"/>
    </xf>
    <xf numFmtId="10" fontId="9" fillId="0" borderId="4" xfId="78" applyNumberFormat="1" applyFont="1" applyBorder="1" applyAlignment="1">
      <alignment horizontal="right"/>
    </xf>
    <xf numFmtId="10" fontId="9" fillId="0" borderId="4" xfId="60" applyNumberFormat="1" applyFont="1" applyBorder="1" applyAlignment="1">
      <alignment horizontal="left"/>
    </xf>
    <xf numFmtId="43" fontId="15" fillId="0" borderId="4" xfId="75" applyFont="1" applyBorder="1" applyAlignment="1">
      <alignment horizontal="center" vertical="center"/>
    </xf>
    <xf numFmtId="2" fontId="9" fillId="0" borderId="4" xfId="78" applyNumberFormat="1" applyFont="1" applyBorder="1" applyAlignment="1">
      <alignment horizontal="right" vertical="center"/>
    </xf>
    <xf numFmtId="10" fontId="9" fillId="0" borderId="4" xfId="60" applyNumberFormat="1" applyFont="1" applyBorder="1" applyAlignment="1">
      <alignment horizontal="right" vertical="center"/>
    </xf>
    <xf numFmtId="0" fontId="9" fillId="9" borderId="23" xfId="0" applyFont="1" applyFill="1" applyBorder="1" applyAlignment="1">
      <alignment horizontal="center" vertical="center"/>
    </xf>
    <xf numFmtId="2" fontId="15" fillId="12" borderId="12" xfId="13" applyNumberFormat="1" applyFont="1" applyFill="1" applyBorder="1" applyAlignment="1">
      <alignment horizontal="center" vertical="center"/>
    </xf>
    <xf numFmtId="0" fontId="15" fillId="12" borderId="12" xfId="13" applyFont="1" applyFill="1" applyBorder="1" applyAlignment="1">
      <alignment horizontal="center" vertical="center"/>
    </xf>
    <xf numFmtId="2" fontId="15" fillId="12" borderId="4" xfId="13" applyNumberFormat="1" applyFont="1" applyFill="1" applyBorder="1" applyAlignment="1">
      <alignment horizontal="center"/>
    </xf>
    <xf numFmtId="2" fontId="15" fillId="12" borderId="4" xfId="13" applyNumberFormat="1" applyFont="1" applyFill="1" applyBorder="1" applyAlignment="1">
      <alignment horizontal="center" vertical="center"/>
    </xf>
    <xf numFmtId="2" fontId="15" fillId="12" borderId="4" xfId="18" applyNumberFormat="1" applyFont="1" applyFill="1" applyBorder="1" applyAlignment="1">
      <alignment horizontal="center" vertical="center"/>
    </xf>
    <xf numFmtId="171" fontId="9" fillId="9" borderId="4" xfId="0" applyNumberFormat="1" applyFont="1" applyFill="1" applyBorder="1" applyAlignment="1">
      <alignment horizontal="center" vertical="center"/>
    </xf>
    <xf numFmtId="0" fontId="13" fillId="12" borderId="4" xfId="0" applyFont="1" applyFill="1" applyBorder="1" applyAlignment="1">
      <alignment horizontal="center"/>
    </xf>
    <xf numFmtId="2" fontId="9" fillId="12" borderId="4" xfId="0" applyNumberFormat="1" applyFont="1" applyFill="1" applyBorder="1" applyAlignment="1">
      <alignment horizontal="center" vertical="center"/>
    </xf>
    <xf numFmtId="1" fontId="15" fillId="12" borderId="4" xfId="5" applyNumberFormat="1" applyFont="1" applyFill="1" applyBorder="1" applyAlignment="1">
      <alignment horizontal="center"/>
    </xf>
    <xf numFmtId="2" fontId="9" fillId="0" borderId="4" xfId="118" applyNumberFormat="1" applyFont="1" applyBorder="1">
      <alignment vertical="center"/>
    </xf>
    <xf numFmtId="2" fontId="9" fillId="0" borderId="4" xfId="118" applyNumberFormat="1" applyFont="1" applyBorder="1" applyAlignment="1">
      <alignment horizontal="center" vertical="center"/>
    </xf>
    <xf numFmtId="0" fontId="9" fillId="0" borderId="23" xfId="118" applyFont="1" applyBorder="1" applyAlignment="1">
      <alignment horizontal="center" vertical="center"/>
    </xf>
    <xf numFmtId="0" fontId="14" fillId="0" borderId="0" xfId="78" applyFont="1" applyAlignment="1">
      <alignment vertical="center"/>
    </xf>
    <xf numFmtId="0" fontId="15" fillId="0" borderId="4" xfId="76" applyFont="1" applyBorder="1" applyAlignment="1">
      <alignment horizontal="left" vertical="center"/>
    </xf>
    <xf numFmtId="0" fontId="15" fillId="0" borderId="0" xfId="76" applyFont="1" applyBorder="1" applyAlignment="1">
      <alignment horizontal="left" vertical="center"/>
    </xf>
    <xf numFmtId="0" fontId="15" fillId="0" borderId="0" xfId="76" applyFont="1" applyBorder="1" applyAlignment="1">
      <alignment horizontal="center" vertical="center"/>
    </xf>
    <xf numFmtId="10" fontId="15" fillId="0" borderId="0" xfId="60" applyNumberFormat="1" applyFont="1" applyBorder="1" applyAlignment="1">
      <alignment horizontal="center" vertical="center"/>
    </xf>
    <xf numFmtId="10" fontId="15" fillId="0" borderId="0" xfId="76" applyNumberFormat="1" applyFont="1" applyBorder="1" applyAlignment="1">
      <alignment horizontal="center" vertical="center"/>
    </xf>
    <xf numFmtId="0" fontId="9" fillId="0" borderId="0" xfId="76" applyFont="1" applyBorder="1" applyAlignment="1">
      <alignment vertical="center"/>
    </xf>
    <xf numFmtId="0" fontId="9" fillId="0" borderId="0" xfId="78" applyFont="1" applyBorder="1" applyAlignment="1">
      <alignment vertical="center"/>
    </xf>
    <xf numFmtId="0" fontId="9" fillId="0" borderId="0" xfId="117" applyFont="1" applyBorder="1">
      <alignment vertical="center"/>
    </xf>
    <xf numFmtId="10" fontId="15" fillId="0" borderId="4" xfId="60" applyNumberFormat="1" applyFont="1" applyBorder="1" applyAlignment="1">
      <alignment horizontal="left" vertical="center"/>
    </xf>
    <xf numFmtId="1" fontId="9" fillId="0" borderId="4" xfId="78" applyNumberFormat="1" applyFont="1" applyBorder="1" applyAlignment="1">
      <alignment horizontal="center" vertical="center"/>
    </xf>
    <xf numFmtId="9" fontId="9" fillId="0" borderId="4" xfId="60" applyFont="1" applyBorder="1" applyAlignment="1">
      <alignment horizontal="center" vertical="center"/>
    </xf>
    <xf numFmtId="9" fontId="9" fillId="0" borderId="4" xfId="78" applyNumberFormat="1" applyFont="1" applyBorder="1" applyAlignment="1">
      <alignment horizontal="center" vertical="center"/>
    </xf>
    <xf numFmtId="2" fontId="9" fillId="0" borderId="0" xfId="78" applyNumberFormat="1" applyFont="1" applyAlignment="1">
      <alignment vertical="center"/>
    </xf>
    <xf numFmtId="2" fontId="15" fillId="0" borderId="4" xfId="60" applyNumberFormat="1" applyFont="1" applyBorder="1" applyAlignment="1">
      <alignment horizontal="center" vertical="center"/>
    </xf>
    <xf numFmtId="2" fontId="0" fillId="0" borderId="0" xfId="0" applyNumberFormat="1"/>
    <xf numFmtId="2" fontId="0" fillId="0" borderId="0" xfId="0" applyNumberFormat="1" applyAlignment="1">
      <alignment horizontal="justify"/>
    </xf>
    <xf numFmtId="0" fontId="15" fillId="16" borderId="4" xfId="0" applyFont="1" applyFill="1" applyBorder="1" applyAlignment="1">
      <alignment horizontal="center" vertical="center" wrapText="1"/>
    </xf>
    <xf numFmtId="0" fontId="15" fillId="16" borderId="4" xfId="18" applyFont="1" applyFill="1" applyBorder="1" applyAlignment="1">
      <alignment horizontal="center" vertical="center"/>
    </xf>
    <xf numFmtId="0" fontId="15" fillId="16" borderId="4" xfId="18" applyFont="1" applyFill="1" applyBorder="1" applyAlignment="1">
      <alignment horizontal="center" vertical="center" wrapText="1"/>
    </xf>
    <xf numFmtId="0" fontId="9" fillId="0" borderId="11" xfId="0" applyFont="1" applyBorder="1" applyAlignment="1">
      <alignment horizontal="center" vertical="center" wrapText="1"/>
    </xf>
    <xf numFmtId="0" fontId="0" fillId="0" borderId="0" xfId="0"/>
    <xf numFmtId="2" fontId="9" fillId="0" borderId="4" xfId="76" applyNumberFormat="1" applyFont="1" applyBorder="1" applyAlignment="1">
      <alignment horizontal="center" vertical="center"/>
    </xf>
    <xf numFmtId="0" fontId="15" fillId="16" borderId="4" xfId="0" applyFont="1" applyFill="1" applyBorder="1" applyAlignment="1">
      <alignment horizontal="center" vertical="center" wrapText="1"/>
    </xf>
    <xf numFmtId="0" fontId="13" fillId="0" borderId="0" xfId="0" applyFont="1"/>
    <xf numFmtId="0" fontId="15" fillId="0" borderId="0" xfId="78" applyFont="1" applyAlignment="1">
      <alignment horizontal="left" vertical="center"/>
    </xf>
    <xf numFmtId="0" fontId="0" fillId="0" borderId="0" xfId="0"/>
    <xf numFmtId="0" fontId="12" fillId="0" borderId="0" xfId="0" applyFont="1" applyAlignment="1">
      <alignment horizontal="center"/>
    </xf>
    <xf numFmtId="0" fontId="15" fillId="16" borderId="4" xfId="116" applyFont="1" applyFill="1" applyBorder="1" applyAlignment="1">
      <alignment horizontal="center" vertical="center" wrapText="1"/>
    </xf>
    <xf numFmtId="0" fontId="15" fillId="0" borderId="0" xfId="116" applyFont="1" applyBorder="1" applyAlignment="1">
      <alignment vertical="center" wrapText="1"/>
    </xf>
    <xf numFmtId="2" fontId="9" fillId="0" borderId="0" xfId="118" applyNumberFormat="1" applyFont="1" applyBorder="1" applyAlignment="1">
      <alignment horizontal="center" vertical="center"/>
    </xf>
    <xf numFmtId="2" fontId="9" fillId="0" borderId="0" xfId="118" applyNumberFormat="1" applyFont="1" applyBorder="1">
      <alignment vertical="center"/>
    </xf>
    <xf numFmtId="0" fontId="9" fillId="0" borderId="0" xfId="118" applyFont="1" applyBorder="1" applyAlignment="1">
      <alignment horizontal="center" vertical="center"/>
    </xf>
    <xf numFmtId="2" fontId="15" fillId="0" borderId="11" xfId="13" applyNumberFormat="1" applyFont="1" applyBorder="1" applyAlignment="1">
      <alignment horizontal="center" vertical="center"/>
    </xf>
    <xf numFmtId="2" fontId="15" fillId="0" borderId="4" xfId="13" applyNumberFormat="1" applyFont="1" applyBorder="1" applyAlignment="1">
      <alignment horizontal="center" vertical="center"/>
    </xf>
    <xf numFmtId="0" fontId="15" fillId="0" borderId="11" xfId="0" applyFont="1" applyBorder="1" applyAlignment="1">
      <alignment wrapText="1"/>
    </xf>
    <xf numFmtId="0" fontId="15" fillId="0" borderId="11" xfId="0" applyFont="1" applyBorder="1" applyAlignment="1">
      <alignment horizontal="center" vertical="center"/>
    </xf>
    <xf numFmtId="0" fontId="13" fillId="0" borderId="0" xfId="0" applyFont="1" applyAlignment="1">
      <alignment vertical="center"/>
    </xf>
    <xf numFmtId="10" fontId="9" fillId="0" borderId="4" xfId="78" applyNumberFormat="1" applyFont="1" applyBorder="1" applyAlignment="1">
      <alignment horizontal="center" vertical="center"/>
    </xf>
    <xf numFmtId="2" fontId="13" fillId="0" borderId="4" xfId="0" applyNumberFormat="1" applyFont="1" applyFill="1" applyBorder="1" applyAlignment="1">
      <alignment horizontal="center" vertical="center"/>
    </xf>
    <xf numFmtId="2" fontId="15" fillId="0" borderId="4" xfId="18" applyNumberFormat="1" applyFont="1" applyBorder="1" applyAlignment="1">
      <alignment horizontal="center"/>
    </xf>
    <xf numFmtId="2" fontId="9" fillId="0" borderId="4" xfId="75" applyNumberFormat="1" applyFont="1" applyBorder="1" applyAlignment="1">
      <alignment horizontal="center"/>
    </xf>
    <xf numFmtId="171" fontId="9" fillId="0" borderId="4" xfId="76" applyNumberFormat="1" applyFont="1" applyBorder="1" applyAlignment="1">
      <alignment vertical="center"/>
    </xf>
    <xf numFmtId="2" fontId="0" fillId="0" borderId="4" xfId="0" applyNumberFormat="1" applyBorder="1"/>
    <xf numFmtId="0" fontId="0" fillId="8" borderId="4" xfId="0" applyFill="1" applyBorder="1"/>
    <xf numFmtId="2" fontId="0" fillId="0" borderId="4" xfId="0" applyNumberFormat="1" applyFill="1" applyBorder="1"/>
    <xf numFmtId="0" fontId="9" fillId="0" borderId="4" xfId="0" applyFont="1" applyBorder="1" applyAlignment="1">
      <alignment vertical="center" wrapText="1"/>
    </xf>
    <xf numFmtId="0" fontId="9" fillId="0" borderId="4" xfId="57" applyFont="1" applyBorder="1" applyAlignment="1">
      <alignment vertical="center" wrapText="1"/>
    </xf>
    <xf numFmtId="0" fontId="9" fillId="0" borderId="4" xfId="57" applyFont="1" applyBorder="1" applyAlignment="1">
      <alignment horizontal="left" vertical="center" wrapText="1"/>
    </xf>
    <xf numFmtId="2" fontId="9" fillId="0" borderId="4" xfId="0" applyNumberFormat="1" applyFont="1" applyFill="1" applyBorder="1" applyAlignment="1">
      <alignment horizontal="center" vertical="center" wrapText="1"/>
    </xf>
    <xf numFmtId="2" fontId="17" fillId="0" borderId="4" xfId="0" applyNumberFormat="1" applyFont="1" applyFill="1" applyBorder="1" applyAlignment="1">
      <alignment horizontal="center" vertical="center" wrapText="1"/>
    </xf>
    <xf numFmtId="2" fontId="13"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9" fillId="0" borderId="4" xfId="13" applyFont="1" applyBorder="1" applyAlignment="1">
      <alignment vertical="center" wrapText="1"/>
    </xf>
    <xf numFmtId="0" fontId="9" fillId="0" borderId="4" xfId="13" applyFont="1" applyBorder="1" applyAlignment="1">
      <alignment horizontal="left" vertical="center" wrapText="1"/>
    </xf>
    <xf numFmtId="0" fontId="0" fillId="0" borderId="4" xfId="0" applyFill="1" applyBorder="1" applyAlignment="1">
      <alignment horizontal="center" vertical="center"/>
    </xf>
    <xf numFmtId="0" fontId="15" fillId="0" borderId="4" xfId="0" applyFont="1" applyFill="1" applyBorder="1" applyAlignment="1">
      <alignment horizontal="center" vertical="center" wrapText="1"/>
    </xf>
    <xf numFmtId="0" fontId="50" fillId="0" borderId="4" xfId="0" applyFont="1" applyFill="1" applyBorder="1" applyAlignment="1">
      <alignment horizontal="center" vertical="center" wrapText="1"/>
    </xf>
    <xf numFmtId="0" fontId="12" fillId="0" borderId="4" xfId="0" applyFont="1" applyFill="1" applyBorder="1"/>
    <xf numFmtId="2" fontId="12" fillId="0" borderId="4" xfId="0" applyNumberFormat="1" applyFont="1" applyFill="1" applyBorder="1" applyAlignment="1">
      <alignment horizontal="center" vertical="center"/>
    </xf>
    <xf numFmtId="0" fontId="15" fillId="16" borderId="23" xfId="0" applyFont="1" applyFill="1" applyBorder="1" applyAlignment="1">
      <alignment vertical="center" wrapText="1"/>
    </xf>
    <xf numFmtId="0" fontId="15" fillId="0" borderId="0" xfId="18" applyFont="1" applyFill="1" applyBorder="1" applyAlignment="1">
      <alignment vertical="center"/>
    </xf>
    <xf numFmtId="0" fontId="9" fillId="0" borderId="0" xfId="18" applyFont="1" applyFill="1" applyBorder="1" applyAlignment="1">
      <alignment horizontal="center" vertical="center"/>
    </xf>
    <xf numFmtId="0" fontId="15" fillId="0" borderId="0" xfId="18" applyFont="1" applyFill="1" applyBorder="1" applyAlignment="1">
      <alignment horizontal="center"/>
    </xf>
    <xf numFmtId="10" fontId="15" fillId="0" borderId="0" xfId="60" applyNumberFormat="1" applyFont="1" applyFill="1" applyBorder="1" applyAlignment="1">
      <alignment horizontal="center" vertical="center"/>
    </xf>
    <xf numFmtId="0" fontId="15" fillId="0" borderId="19" xfId="0" applyFont="1" applyBorder="1" applyAlignment="1"/>
    <xf numFmtId="0" fontId="15" fillId="0" borderId="0" xfId="76" applyFont="1" applyAlignment="1">
      <alignment horizontal="center"/>
    </xf>
    <xf numFmtId="0" fontId="9" fillId="0" borderId="0" xfId="76" applyFont="1" applyAlignment="1">
      <alignment horizontal="center"/>
    </xf>
    <xf numFmtId="0" fontId="15" fillId="0" borderId="0" xfId="76" applyFont="1" applyAlignment="1">
      <alignment horizontal="centerContinuous" vertical="center"/>
    </xf>
    <xf numFmtId="0" fontId="9" fillId="0" borderId="0" xfId="76" applyFont="1" applyAlignment="1">
      <alignment horizontal="centerContinuous" vertical="center"/>
    </xf>
    <xf numFmtId="0" fontId="52" fillId="5" borderId="0" xfId="18" applyFont="1" applyFill="1" applyAlignment="1"/>
    <xf numFmtId="0" fontId="15" fillId="0" borderId="0" xfId="117" applyFont="1" applyAlignment="1">
      <alignment horizontal="center" vertical="center"/>
    </xf>
    <xf numFmtId="0" fontId="15" fillId="0" borderId="0" xfId="76" applyFont="1"/>
    <xf numFmtId="0" fontId="15" fillId="0" borderId="0" xfId="116" applyFont="1" applyAlignment="1">
      <alignment vertical="center"/>
    </xf>
    <xf numFmtId="0" fontId="9" fillId="0" borderId="0" xfId="116" applyFont="1" applyAlignment="1">
      <alignment horizontal="left" vertical="center"/>
    </xf>
    <xf numFmtId="0" fontId="15" fillId="9" borderId="0" xfId="76" applyFont="1" applyFill="1"/>
    <xf numFmtId="0" fontId="9" fillId="9" borderId="0" xfId="76" applyFont="1" applyFill="1" applyAlignment="1">
      <alignment horizontal="centerContinuous"/>
    </xf>
    <xf numFmtId="0" fontId="9" fillId="9" borderId="0" xfId="76" applyFont="1" applyFill="1"/>
    <xf numFmtId="0" fontId="15" fillId="9" borderId="0" xfId="76" applyFont="1" applyFill="1" applyAlignment="1">
      <alignment horizontal="left"/>
    </xf>
    <xf numFmtId="0" fontId="15" fillId="9" borderId="0" xfId="116" applyFont="1" applyFill="1" applyAlignment="1">
      <alignment horizontal="center" vertical="center" wrapText="1"/>
    </xf>
    <xf numFmtId="0" fontId="9" fillId="9" borderId="0" xfId="76" applyFont="1" applyFill="1" applyAlignment="1">
      <alignment vertical="center"/>
    </xf>
    <xf numFmtId="0" fontId="9" fillId="9" borderId="0" xfId="76" applyFont="1" applyFill="1" applyAlignment="1">
      <alignment vertical="center" wrapText="1"/>
    </xf>
    <xf numFmtId="0" fontId="15" fillId="9" borderId="0" xfId="76" applyFont="1" applyFill="1" applyAlignment="1">
      <alignment vertical="center"/>
    </xf>
    <xf numFmtId="0" fontId="15" fillId="9" borderId="0" xfId="76" applyFont="1" applyFill="1" applyAlignment="1">
      <alignment vertical="center" wrapText="1"/>
    </xf>
    <xf numFmtId="0" fontId="17" fillId="9" borderId="0" xfId="116" applyFont="1" applyFill="1" applyAlignment="1">
      <alignment horizontal="left" vertical="center"/>
    </xf>
    <xf numFmtId="0" fontId="15" fillId="9" borderId="0" xfId="116" applyFont="1" applyFill="1" applyAlignment="1">
      <alignment horizontal="centerContinuous" vertical="center"/>
    </xf>
    <xf numFmtId="0" fontId="9" fillId="9" borderId="0" xfId="116" applyFont="1" applyFill="1" applyAlignment="1">
      <alignment vertical="center"/>
    </xf>
    <xf numFmtId="0" fontId="15" fillId="9" borderId="0" xfId="116" applyFont="1" applyFill="1" applyAlignment="1">
      <alignment vertical="center"/>
    </xf>
    <xf numFmtId="10" fontId="9" fillId="0" borderId="4" xfId="60" applyNumberFormat="1" applyFont="1" applyBorder="1" applyAlignment="1">
      <alignment vertical="center"/>
    </xf>
    <xf numFmtId="10" fontId="9" fillId="0" borderId="4" xfId="60" applyNumberFormat="1" applyFont="1" applyFill="1" applyBorder="1" applyAlignment="1">
      <alignment vertical="center"/>
    </xf>
    <xf numFmtId="2" fontId="9" fillId="0" borderId="4" xfId="122" applyNumberFormat="1" applyFont="1" applyFill="1" applyBorder="1">
      <alignment vertical="center"/>
    </xf>
    <xf numFmtId="0" fontId="21" fillId="0" borderId="0" xfId="0" applyFont="1" applyAlignment="1"/>
    <xf numFmtId="0" fontId="9" fillId="0" borderId="4" xfId="13" applyFont="1" applyBorder="1" applyAlignment="1">
      <alignment horizontal="center" vertical="center" wrapText="1"/>
    </xf>
    <xf numFmtId="2" fontId="9" fillId="0" borderId="4" xfId="13" applyNumberFormat="1" applyFont="1" applyBorder="1" applyAlignment="1">
      <alignment horizontal="center" vertical="center" wrapText="1"/>
    </xf>
    <xf numFmtId="15" fontId="9" fillId="0" borderId="4" xfId="13" applyNumberFormat="1" applyFont="1" applyBorder="1" applyAlignment="1">
      <alignment horizontal="center" vertical="center" wrapText="1"/>
    </xf>
    <xf numFmtId="2" fontId="28" fillId="0" borderId="4" xfId="122" applyNumberFormat="1" applyFont="1" applyBorder="1">
      <alignment vertical="center"/>
    </xf>
    <xf numFmtId="0" fontId="28" fillId="0" borderId="4" xfId="122" applyFont="1" applyBorder="1">
      <alignment vertical="center"/>
    </xf>
    <xf numFmtId="10" fontId="28" fillId="0" borderId="4" xfId="122" applyNumberFormat="1" applyFont="1" applyBorder="1">
      <alignment vertical="center"/>
    </xf>
    <xf numFmtId="171" fontId="28" fillId="0" borderId="4" xfId="122" applyNumberFormat="1" applyFont="1" applyBorder="1">
      <alignment vertical="center"/>
    </xf>
    <xf numFmtId="2" fontId="28" fillId="9" borderId="4" xfId="116" applyNumberFormat="1" applyFont="1" applyFill="1" applyBorder="1" applyAlignment="1">
      <alignment vertical="center"/>
    </xf>
    <xf numFmtId="0" fontId="9" fillId="9" borderId="4" xfId="18" applyFont="1" applyFill="1" applyBorder="1" applyAlignment="1">
      <alignment vertical="center" wrapText="1"/>
    </xf>
    <xf numFmtId="0" fontId="15" fillId="9" borderId="4" xfId="18" applyFont="1" applyFill="1" applyBorder="1" applyAlignment="1">
      <alignment vertical="center" wrapText="1"/>
    </xf>
    <xf numFmtId="0" fontId="15" fillId="9" borderId="4" xfId="18" applyFont="1" applyFill="1" applyBorder="1" applyAlignment="1">
      <alignment horizontal="right" vertical="center"/>
    </xf>
    <xf numFmtId="0" fontId="9" fillId="9" borderId="4" xfId="18" applyFont="1" applyFill="1" applyBorder="1" applyAlignment="1">
      <alignment horizontal="center" vertical="center"/>
    </xf>
    <xf numFmtId="0" fontId="17" fillId="9" borderId="4" xfId="18" applyFont="1" applyFill="1" applyBorder="1" applyAlignment="1">
      <alignment horizontal="left" vertical="center" wrapText="1"/>
    </xf>
    <xf numFmtId="0" fontId="17" fillId="9" borderId="4" xfId="18" applyFont="1" applyFill="1" applyBorder="1" applyAlignment="1">
      <alignment horizontal="justify" vertical="center" wrapText="1"/>
    </xf>
    <xf numFmtId="0" fontId="9" fillId="9" borderId="23" xfId="18" applyFont="1" applyFill="1" applyBorder="1" applyAlignment="1">
      <alignment vertical="center" wrapText="1"/>
    </xf>
    <xf numFmtId="0" fontId="15" fillId="12" borderId="4" xfId="18" applyFont="1" applyFill="1" applyBorder="1" applyAlignment="1">
      <alignment vertical="center"/>
    </xf>
    <xf numFmtId="0" fontId="15" fillId="16" borderId="4" xfId="0" applyFont="1" applyFill="1" applyBorder="1" applyAlignment="1">
      <alignment horizontal="center" vertical="center" wrapText="1"/>
    </xf>
    <xf numFmtId="0" fontId="15" fillId="16" borderId="4" xfId="18" applyFont="1" applyFill="1" applyBorder="1" applyAlignment="1">
      <alignment horizontal="center" vertical="center" wrapText="1"/>
    </xf>
    <xf numFmtId="0" fontId="13" fillId="13" borderId="3" xfId="0" applyFont="1" applyFill="1" applyBorder="1" applyAlignment="1">
      <alignment wrapText="1"/>
    </xf>
    <xf numFmtId="2" fontId="15" fillId="9" borderId="0" xfId="75" applyNumberFormat="1" applyFont="1" applyFill="1" applyAlignment="1">
      <alignment horizontal="center" vertical="center"/>
    </xf>
    <xf numFmtId="0" fontId="21" fillId="0" borderId="0" xfId="0" applyFont="1" applyAlignment="1">
      <alignment wrapText="1"/>
    </xf>
    <xf numFmtId="0" fontId="14" fillId="5" borderId="0" xfId="0" applyFont="1" applyFill="1" applyAlignment="1">
      <alignment wrapText="1"/>
    </xf>
    <xf numFmtId="0" fontId="15" fillId="5" borderId="0" xfId="0" applyFont="1" applyFill="1" applyAlignment="1">
      <alignment horizontal="center" wrapText="1"/>
    </xf>
    <xf numFmtId="0" fontId="9" fillId="0" borderId="19" xfId="18" applyFont="1" applyBorder="1" applyAlignment="1">
      <alignment horizontal="center" wrapText="1"/>
    </xf>
    <xf numFmtId="1" fontId="15" fillId="9" borderId="4" xfId="18" applyNumberFormat="1" applyFont="1" applyFill="1" applyBorder="1" applyAlignment="1">
      <alignment horizontal="center" vertical="center" wrapText="1"/>
    </xf>
    <xf numFmtId="1" fontId="9" fillId="9" borderId="4" xfId="0" applyNumberFormat="1" applyFont="1" applyFill="1" applyBorder="1" applyAlignment="1">
      <alignment horizontal="center" vertical="center" wrapText="1"/>
    </xf>
    <xf numFmtId="9" fontId="9" fillId="9" borderId="4" xfId="60" applyFont="1" applyFill="1" applyBorder="1" applyAlignment="1">
      <alignment horizontal="center" vertical="center" wrapText="1"/>
    </xf>
    <xf numFmtId="171" fontId="9" fillId="9" borderId="4" xfId="0" applyNumberFormat="1" applyFont="1" applyFill="1" applyBorder="1" applyAlignment="1">
      <alignment horizontal="center" vertical="center" wrapText="1"/>
    </xf>
    <xf numFmtId="0" fontId="9" fillId="9" borderId="4" xfId="0" applyFont="1" applyFill="1" applyBorder="1" applyAlignment="1">
      <alignment horizontal="center" vertical="center" wrapText="1"/>
    </xf>
    <xf numFmtId="173" fontId="9" fillId="9" borderId="4" xfId="0" applyNumberFormat="1" applyFont="1" applyFill="1" applyBorder="1" applyAlignment="1">
      <alignment horizontal="center" vertical="center" wrapText="1"/>
    </xf>
    <xf numFmtId="0" fontId="28" fillId="9" borderId="4" xfId="18" applyFont="1" applyFill="1" applyBorder="1" applyAlignment="1">
      <alignment wrapText="1"/>
    </xf>
    <xf numFmtId="0" fontId="28" fillId="9" borderId="4" xfId="0" applyFont="1" applyFill="1" applyBorder="1" applyAlignment="1">
      <alignment wrapText="1"/>
    </xf>
    <xf numFmtId="2" fontId="9" fillId="9" borderId="4" xfId="0" applyNumberFormat="1" applyFont="1" applyFill="1" applyBorder="1" applyAlignment="1">
      <alignment horizontal="center" vertical="center" wrapText="1"/>
    </xf>
    <xf numFmtId="0" fontId="28" fillId="9" borderId="23" xfId="18" applyFont="1" applyFill="1" applyBorder="1" applyAlignment="1">
      <alignment wrapText="1"/>
    </xf>
    <xf numFmtId="0" fontId="28" fillId="9" borderId="23" xfId="0" applyFont="1" applyFill="1" applyBorder="1" applyAlignment="1">
      <alignment wrapText="1"/>
    </xf>
    <xf numFmtId="0" fontId="28" fillId="9" borderId="11" xfId="18" applyFont="1" applyFill="1" applyBorder="1" applyAlignment="1">
      <alignment wrapText="1"/>
    </xf>
    <xf numFmtId="0" fontId="28" fillId="9" borderId="11" xfId="0" applyFont="1" applyFill="1" applyBorder="1" applyAlignment="1">
      <alignment wrapText="1"/>
    </xf>
    <xf numFmtId="0" fontId="9" fillId="9" borderId="4" xfId="18" applyFont="1" applyFill="1" applyBorder="1" applyAlignment="1">
      <alignment horizontal="center" vertical="center" wrapText="1"/>
    </xf>
    <xf numFmtId="2" fontId="9" fillId="9" borderId="11" xfId="18" applyNumberFormat="1" applyFont="1" applyFill="1" applyBorder="1" applyAlignment="1">
      <alignment horizontal="center" vertical="center" wrapText="1"/>
    </xf>
    <xf numFmtId="2" fontId="9" fillId="9" borderId="11" xfId="0" applyNumberFormat="1" applyFont="1" applyFill="1" applyBorder="1" applyAlignment="1">
      <alignment wrapText="1"/>
    </xf>
    <xf numFmtId="0" fontId="9" fillId="9" borderId="23" xfId="0" applyFont="1" applyFill="1" applyBorder="1" applyAlignment="1">
      <alignment horizontal="center" vertical="center" wrapText="1"/>
    </xf>
    <xf numFmtId="0" fontId="28" fillId="9" borderId="16" xfId="18" applyFont="1" applyFill="1" applyBorder="1" applyAlignment="1">
      <alignment wrapText="1"/>
    </xf>
    <xf numFmtId="0" fontId="28" fillId="9" borderId="16" xfId="0" applyFont="1" applyFill="1" applyBorder="1" applyAlignment="1">
      <alignment wrapText="1"/>
    </xf>
    <xf numFmtId="2" fontId="15" fillId="12" borderId="4" xfId="18" applyNumberFormat="1" applyFont="1" applyFill="1" applyBorder="1" applyAlignment="1">
      <alignment horizontal="center" vertical="center" wrapText="1"/>
    </xf>
    <xf numFmtId="0" fontId="13" fillId="0" borderId="0" xfId="0" applyFont="1" applyAlignment="1">
      <alignment horizontal="center" wrapText="1"/>
    </xf>
    <xf numFmtId="0" fontId="13" fillId="13" borderId="0" xfId="0" applyFont="1" applyFill="1" applyAlignment="1">
      <alignment wrapText="1"/>
    </xf>
    <xf numFmtId="0" fontId="13" fillId="13" borderId="20" xfId="0" applyFont="1" applyFill="1" applyBorder="1" applyAlignment="1">
      <alignment wrapText="1"/>
    </xf>
    <xf numFmtId="0" fontId="15" fillId="16" borderId="4" xfId="18" applyFont="1" applyFill="1" applyBorder="1" applyAlignment="1">
      <alignment horizontal="center" vertical="center" wrapText="1"/>
    </xf>
    <xf numFmtId="2" fontId="53" fillId="9" borderId="4" xfId="0" applyNumberFormat="1" applyFont="1" applyFill="1" applyBorder="1" applyAlignment="1">
      <alignment wrapText="1"/>
    </xf>
    <xf numFmtId="0" fontId="9" fillId="0" borderId="4" xfId="0" applyFont="1" applyFill="1" applyBorder="1" applyAlignment="1">
      <alignment horizontal="center" vertical="center" wrapText="1"/>
    </xf>
    <xf numFmtId="2" fontId="28" fillId="9" borderId="23" xfId="60" applyNumberFormat="1" applyFont="1" applyFill="1" applyBorder="1" applyAlignment="1">
      <alignment horizontal="right"/>
    </xf>
    <xf numFmtId="0" fontId="15" fillId="12" borderId="4" xfId="18" applyFont="1" applyFill="1" applyBorder="1" applyAlignment="1">
      <alignment horizontal="center" vertical="center" wrapText="1"/>
    </xf>
    <xf numFmtId="0" fontId="15" fillId="12" borderId="4" xfId="18" applyFont="1" applyFill="1" applyBorder="1" applyAlignment="1">
      <alignment horizontal="center" vertical="center"/>
    </xf>
    <xf numFmtId="2" fontId="9" fillId="9" borderId="23" xfId="0" applyNumberFormat="1" applyFont="1" applyFill="1" applyBorder="1" applyAlignment="1">
      <alignment horizontal="center" vertical="center" wrapText="1"/>
    </xf>
    <xf numFmtId="2" fontId="9" fillId="0" borderId="23" xfId="0" applyNumberFormat="1" applyFont="1" applyFill="1" applyBorder="1" applyAlignment="1">
      <alignment horizontal="center" vertical="center" wrapText="1"/>
    </xf>
    <xf numFmtId="2" fontId="9" fillId="9" borderId="23" xfId="0" applyNumberFormat="1" applyFont="1" applyFill="1" applyBorder="1" applyAlignment="1">
      <alignment horizontal="center" vertical="center"/>
    </xf>
    <xf numFmtId="0" fontId="22" fillId="0" borderId="0" xfId="0" applyFont="1" applyAlignment="1">
      <alignment vertical="center"/>
    </xf>
    <xf numFmtId="174" fontId="9" fillId="0" borderId="4" xfId="0" applyNumberFormat="1" applyFont="1" applyBorder="1"/>
    <xf numFmtId="21" fontId="9" fillId="0" borderId="4" xfId="0" applyNumberFormat="1" applyFont="1" applyBorder="1"/>
    <xf numFmtId="1" fontId="9" fillId="0" borderId="4" xfId="0" applyNumberFormat="1" applyFont="1" applyBorder="1"/>
    <xf numFmtId="20" fontId="9" fillId="0" borderId="4" xfId="0" applyNumberFormat="1" applyFont="1" applyBorder="1"/>
    <xf numFmtId="1" fontId="9" fillId="0" borderId="4" xfId="0" applyNumberFormat="1" applyFont="1" applyBorder="1" applyAlignment="1">
      <alignment horizontal="center"/>
    </xf>
    <xf numFmtId="0" fontId="15" fillId="0" borderId="0" xfId="118" applyFont="1" applyAlignment="1">
      <alignment vertical="center"/>
    </xf>
    <xf numFmtId="0" fontId="15" fillId="0" borderId="0" xfId="123" applyFont="1" applyAlignment="1">
      <alignment vertical="center" wrapText="1"/>
    </xf>
    <xf numFmtId="0" fontId="15" fillId="0" borderId="0" xfId="123" applyFont="1" applyAlignment="1">
      <alignment vertical="center"/>
    </xf>
    <xf numFmtId="0" fontId="22" fillId="0" borderId="0" xfId="0" applyFont="1" applyAlignment="1"/>
    <xf numFmtId="0" fontId="15" fillId="0" borderId="0" xfId="0" applyFont="1" applyAlignment="1"/>
    <xf numFmtId="0" fontId="9" fillId="0" borderId="23" xfId="1" applyFont="1" applyBorder="1" applyAlignment="1">
      <alignment horizontal="center"/>
    </xf>
    <xf numFmtId="0" fontId="13" fillId="0" borderId="11" xfId="0" applyFont="1" applyBorder="1" applyAlignment="1">
      <alignment horizontal="center"/>
    </xf>
    <xf numFmtId="0" fontId="15" fillId="0" borderId="14" xfId="1" applyFont="1" applyBorder="1" applyAlignment="1">
      <alignment horizontal="center"/>
    </xf>
    <xf numFmtId="0" fontId="15" fillId="0" borderId="0" xfId="1" applyFont="1" applyAlignment="1">
      <alignment horizontal="center"/>
    </xf>
    <xf numFmtId="0" fontId="23" fillId="6" borderId="0" xfId="1" applyFont="1" applyFill="1" applyAlignment="1">
      <alignment horizontal="center" vertical="center" wrapText="1"/>
    </xf>
    <xf numFmtId="0" fontId="15" fillId="7" borderId="0" xfId="1" applyFont="1" applyFill="1" applyAlignment="1">
      <alignment horizontal="left"/>
    </xf>
    <xf numFmtId="0" fontId="9" fillId="0" borderId="0" xfId="1" applyFont="1" applyAlignment="1">
      <alignment horizontal="center"/>
    </xf>
    <xf numFmtId="0" fontId="14" fillId="5" borderId="0" xfId="0" applyFont="1" applyFill="1" applyAlignment="1">
      <alignment horizontal="left"/>
    </xf>
    <xf numFmtId="0" fontId="15" fillId="4" borderId="30" xfId="0" applyFont="1" applyFill="1" applyBorder="1" applyAlignment="1">
      <alignment horizontal="left"/>
    </xf>
    <xf numFmtId="0" fontId="15" fillId="4" borderId="2" xfId="0" applyFont="1" applyFill="1" applyBorder="1" applyAlignment="1">
      <alignment horizontal="left"/>
    </xf>
    <xf numFmtId="0" fontId="15" fillId="4" borderId="31" xfId="0" applyFont="1" applyFill="1" applyBorder="1" applyAlignment="1">
      <alignment horizontal="left"/>
    </xf>
    <xf numFmtId="0" fontId="9" fillId="4" borderId="4" xfId="0" applyFont="1" applyFill="1" applyBorder="1" applyAlignment="1">
      <alignment horizontal="left"/>
    </xf>
    <xf numFmtId="0" fontId="29" fillId="0" borderId="4" xfId="0" applyFont="1" applyBorder="1" applyAlignment="1">
      <alignment vertical="top" wrapText="1"/>
    </xf>
    <xf numFmtId="0" fontId="29" fillId="0" borderId="4" xfId="0" applyFont="1" applyBorder="1" applyAlignment="1">
      <alignment horizontal="left" vertical="center" wrapText="1"/>
    </xf>
    <xf numFmtId="0" fontId="30" fillId="0" borderId="4" xfId="0" applyFont="1" applyBorder="1" applyAlignment="1">
      <alignment horizontal="center" vertical="center" wrapText="1"/>
    </xf>
    <xf numFmtId="0" fontId="0" fillId="0" borderId="4" xfId="0" applyBorder="1" applyAlignment="1">
      <alignment horizontal="center" wrapText="1"/>
    </xf>
    <xf numFmtId="0" fontId="30" fillId="0" borderId="4" xfId="0" applyFont="1" applyBorder="1" applyAlignment="1">
      <alignment vertical="top" wrapText="1"/>
    </xf>
    <xf numFmtId="0" fontId="15" fillId="0" borderId="0" xfId="0" applyFont="1" applyFill="1" applyAlignment="1">
      <alignment horizontal="left"/>
    </xf>
    <xf numFmtId="0" fontId="15" fillId="16" borderId="23" xfId="0" applyFont="1" applyFill="1" applyBorder="1" applyAlignment="1">
      <alignment horizontal="center" vertical="center"/>
    </xf>
    <xf numFmtId="0" fontId="15" fillId="16" borderId="11" xfId="0" applyFont="1" applyFill="1" applyBorder="1" applyAlignment="1">
      <alignment horizontal="center" vertical="center"/>
    </xf>
    <xf numFmtId="0" fontId="15" fillId="16" borderId="23" xfId="0" applyFont="1" applyFill="1" applyBorder="1" applyAlignment="1">
      <alignment horizontal="center" vertical="center" wrapText="1"/>
    </xf>
    <xf numFmtId="0" fontId="15" fillId="16" borderId="11" xfId="0" applyFont="1" applyFill="1" applyBorder="1" applyAlignment="1">
      <alignment horizontal="center" vertical="center" wrapText="1"/>
    </xf>
    <xf numFmtId="0" fontId="14" fillId="0" borderId="0" xfId="0" applyFont="1" applyAlignment="1">
      <alignment horizontal="left"/>
    </xf>
    <xf numFmtId="0" fontId="14" fillId="5" borderId="0" xfId="0" applyFont="1" applyFill="1" applyAlignment="1">
      <alignment horizontal="left" vertical="center"/>
    </xf>
    <xf numFmtId="0" fontId="15" fillId="16" borderId="4" xfId="0" applyFont="1" applyFill="1" applyBorder="1" applyAlignment="1">
      <alignment horizontal="center" vertical="center"/>
    </xf>
    <xf numFmtId="0" fontId="15" fillId="16" borderId="4" xfId="0" applyFont="1" applyFill="1" applyBorder="1" applyAlignment="1">
      <alignment horizontal="center" vertical="center" wrapText="1"/>
    </xf>
    <xf numFmtId="0" fontId="15" fillId="16" borderId="16" xfId="0" applyFont="1" applyFill="1" applyBorder="1" applyAlignment="1">
      <alignment horizontal="center" vertical="center" wrapText="1"/>
    </xf>
    <xf numFmtId="0" fontId="15" fillId="16" borderId="24" xfId="0" applyFont="1" applyFill="1" applyBorder="1" applyAlignment="1">
      <alignment horizontal="center" vertical="center"/>
    </xf>
    <xf numFmtId="0" fontId="15" fillId="16" borderId="21" xfId="0" applyFont="1" applyFill="1" applyBorder="1" applyAlignment="1">
      <alignment horizontal="center" vertical="center"/>
    </xf>
    <xf numFmtId="0" fontId="15" fillId="16" borderId="25" xfId="0" applyFont="1" applyFill="1" applyBorder="1" applyAlignment="1">
      <alignment horizontal="center" vertical="center"/>
    </xf>
    <xf numFmtId="0" fontId="15" fillId="16" borderId="26" xfId="0" applyFont="1" applyFill="1" applyBorder="1" applyAlignment="1">
      <alignment horizontal="center" vertical="center"/>
    </xf>
    <xf numFmtId="0" fontId="13" fillId="0" borderId="3" xfId="0" applyFont="1" applyBorder="1"/>
    <xf numFmtId="0" fontId="13" fillId="0" borderId="3" xfId="0" applyFont="1" applyBorder="1" applyAlignment="1">
      <alignment wrapText="1"/>
    </xf>
    <xf numFmtId="0" fontId="13" fillId="0" borderId="20" xfId="0" applyFont="1" applyBorder="1" applyAlignment="1">
      <alignment wrapText="1"/>
    </xf>
    <xf numFmtId="0" fontId="13" fillId="0" borderId="3" xfId="0" applyFont="1" applyBorder="1" applyAlignment="1">
      <alignment horizontal="left"/>
    </xf>
    <xf numFmtId="0" fontId="9" fillId="0" borderId="19" xfId="18" applyFont="1" applyBorder="1" applyAlignment="1">
      <alignment horizontal="center"/>
    </xf>
    <xf numFmtId="0" fontId="15" fillId="5" borderId="0" xfId="0" applyFont="1" applyFill="1" applyAlignment="1">
      <alignment horizontal="center"/>
    </xf>
    <xf numFmtId="0" fontId="0" fillId="0" borderId="19" xfId="0" applyFont="1" applyBorder="1" applyAlignment="1">
      <alignment horizontal="center"/>
    </xf>
    <xf numFmtId="0" fontId="0" fillId="0" borderId="10" xfId="0" applyFont="1" applyBorder="1" applyAlignment="1">
      <alignment horizontal="left"/>
    </xf>
    <xf numFmtId="0" fontId="0" fillId="0" borderId="19" xfId="0" applyFont="1" applyBorder="1" applyAlignment="1">
      <alignment horizontal="left"/>
    </xf>
    <xf numFmtId="0" fontId="0" fillId="0" borderId="27" xfId="0" applyFont="1" applyBorder="1" applyAlignment="1">
      <alignment horizontal="left"/>
    </xf>
    <xf numFmtId="0" fontId="13" fillId="0" borderId="20" xfId="0" applyFont="1" applyBorder="1" applyAlignment="1">
      <alignment horizontal="left"/>
    </xf>
    <xf numFmtId="0" fontId="15" fillId="16" borderId="4" xfId="18" applyFont="1" applyFill="1" applyBorder="1" applyAlignment="1">
      <alignment horizontal="center" vertical="center"/>
    </xf>
    <xf numFmtId="0" fontId="15" fillId="16" borderId="10" xfId="0" applyFont="1" applyFill="1" applyBorder="1" applyAlignment="1">
      <alignment horizontal="center" vertical="center" wrapText="1"/>
    </xf>
    <xf numFmtId="0" fontId="15" fillId="16" borderId="20" xfId="0" applyFont="1" applyFill="1" applyBorder="1" applyAlignment="1">
      <alignment horizontal="center" vertical="center" wrapText="1"/>
    </xf>
    <xf numFmtId="0" fontId="15" fillId="16" borderId="23" xfId="18" applyFont="1" applyFill="1" applyBorder="1" applyAlignment="1">
      <alignment horizontal="center" vertical="center"/>
    </xf>
    <xf numFmtId="0" fontId="15" fillId="16" borderId="16" xfId="18" applyFont="1" applyFill="1" applyBorder="1" applyAlignment="1">
      <alignment horizontal="center" vertical="center"/>
    </xf>
    <xf numFmtId="0" fontId="15" fillId="16" borderId="11" xfId="18" applyFont="1" applyFill="1" applyBorder="1" applyAlignment="1">
      <alignment horizontal="center" vertical="center"/>
    </xf>
    <xf numFmtId="0" fontId="14" fillId="0" borderId="0" xfId="18" applyFont="1"/>
    <xf numFmtId="0" fontId="21" fillId="0" borderId="0" xfId="0" applyFont="1"/>
    <xf numFmtId="0" fontId="15" fillId="16" borderId="3" xfId="0" applyFont="1" applyFill="1" applyBorder="1" applyAlignment="1">
      <alignment horizontal="center" vertical="center" wrapText="1"/>
    </xf>
    <xf numFmtId="0" fontId="15" fillId="16" borderId="10" xfId="18" applyFont="1" applyFill="1" applyBorder="1" applyAlignment="1">
      <alignment horizontal="center" vertical="center" wrapText="1"/>
    </xf>
    <xf numFmtId="0" fontId="15" fillId="16" borderId="3" xfId="18" applyFont="1" applyFill="1" applyBorder="1" applyAlignment="1">
      <alignment horizontal="center" vertical="center" wrapText="1"/>
    </xf>
    <xf numFmtId="0" fontId="15" fillId="16" borderId="20" xfId="18" applyFont="1" applyFill="1" applyBorder="1" applyAlignment="1">
      <alignment horizontal="center" vertical="center" wrapText="1"/>
    </xf>
    <xf numFmtId="0" fontId="13" fillId="0" borderId="0" xfId="0" applyFont="1" applyAlignment="1">
      <alignment horizontal="center"/>
    </xf>
    <xf numFmtId="0" fontId="15" fillId="16" borderId="4" xfId="18" applyFont="1" applyFill="1" applyBorder="1" applyAlignment="1">
      <alignment horizontal="center" vertical="center" wrapText="1"/>
    </xf>
    <xf numFmtId="0" fontId="15" fillId="16" borderId="4" xfId="18" applyFont="1" applyFill="1" applyBorder="1" applyAlignment="1">
      <alignment horizontal="center"/>
    </xf>
    <xf numFmtId="0" fontId="14" fillId="0" borderId="0" xfId="18" applyFont="1" applyAlignment="1">
      <alignment horizontal="center"/>
    </xf>
    <xf numFmtId="0" fontId="15" fillId="0" borderId="0" xfId="18" applyFont="1" applyFill="1" applyAlignment="1">
      <alignment horizontal="left"/>
    </xf>
    <xf numFmtId="0" fontId="15" fillId="16" borderId="10" xfId="18" applyFont="1" applyFill="1" applyBorder="1" applyAlignment="1">
      <alignment horizontal="center"/>
    </xf>
    <xf numFmtId="0" fontId="15" fillId="16" borderId="20" xfId="18" applyFont="1" applyFill="1" applyBorder="1" applyAlignment="1">
      <alignment horizontal="center"/>
    </xf>
    <xf numFmtId="0" fontId="13" fillId="0" borderId="0" xfId="0" applyFont="1"/>
    <xf numFmtId="0" fontId="13" fillId="0" borderId="23" xfId="0" applyFont="1" applyBorder="1" applyAlignment="1">
      <alignment horizontal="center"/>
    </xf>
    <xf numFmtId="0" fontId="13" fillId="0" borderId="16" xfId="0" applyFont="1" applyBorder="1" applyAlignment="1">
      <alignment horizontal="center"/>
    </xf>
    <xf numFmtId="0" fontId="14" fillId="0" borderId="19" xfId="18" applyFont="1" applyBorder="1" applyAlignment="1">
      <alignment horizontal="center"/>
    </xf>
    <xf numFmtId="2" fontId="9" fillId="0" borderId="23" xfId="0" applyNumberFormat="1" applyFont="1" applyBorder="1" applyAlignment="1">
      <alignment horizontal="center"/>
    </xf>
    <xf numFmtId="2" fontId="9" fillId="0" borderId="16" xfId="0" applyNumberFormat="1" applyFont="1" applyBorder="1" applyAlignment="1">
      <alignment horizontal="center"/>
    </xf>
    <xf numFmtId="2" fontId="9" fillId="0" borderId="11" xfId="0" applyNumberFormat="1" applyFont="1" applyBorder="1" applyAlignment="1">
      <alignment horizontal="center"/>
    </xf>
    <xf numFmtId="0" fontId="28" fillId="0" borderId="23" xfId="0" applyFont="1" applyBorder="1" applyAlignment="1">
      <alignment horizontal="center"/>
    </xf>
    <xf numFmtId="0" fontId="28" fillId="0" borderId="16" xfId="0" applyFont="1" applyBorder="1" applyAlignment="1">
      <alignment horizontal="center"/>
    </xf>
    <xf numFmtId="0" fontId="28" fillId="0" borderId="11" xfId="0" applyFont="1" applyBorder="1" applyAlignment="1">
      <alignment horizontal="center"/>
    </xf>
    <xf numFmtId="0" fontId="13" fillId="0" borderId="20" xfId="0" applyFont="1" applyBorder="1"/>
    <xf numFmtId="0" fontId="15" fillId="0" borderId="0" xfId="13" applyFont="1" applyFill="1" applyAlignment="1">
      <alignment horizontal="left"/>
    </xf>
    <xf numFmtId="0" fontId="15" fillId="5" borderId="0" xfId="13" applyFont="1" applyFill="1" applyAlignment="1">
      <alignment horizontal="center"/>
    </xf>
    <xf numFmtId="0" fontId="15" fillId="0" borderId="10" xfId="13" applyFont="1" applyBorder="1" applyAlignment="1">
      <alignment horizontal="left"/>
    </xf>
    <xf numFmtId="0" fontId="15" fillId="0" borderId="3" xfId="13" applyFont="1" applyBorder="1" applyAlignment="1">
      <alignment horizontal="left"/>
    </xf>
    <xf numFmtId="0" fontId="15" fillId="0" borderId="20" xfId="13" applyFont="1" applyBorder="1" applyAlignment="1">
      <alignment horizontal="left"/>
    </xf>
    <xf numFmtId="0" fontId="15" fillId="16" borderId="10" xfId="18" applyFont="1" applyFill="1" applyBorder="1" applyAlignment="1">
      <alignment horizontal="center" vertical="center"/>
    </xf>
    <xf numFmtId="0" fontId="15" fillId="16" borderId="20" xfId="18" applyFont="1" applyFill="1" applyBorder="1" applyAlignment="1">
      <alignment horizontal="center" vertical="center"/>
    </xf>
    <xf numFmtId="0" fontId="15" fillId="16" borderId="11" xfId="13" applyFont="1" applyFill="1" applyBorder="1" applyAlignment="1">
      <alignment horizontal="center" vertical="center" wrapText="1"/>
    </xf>
    <xf numFmtId="0" fontId="15" fillId="16" borderId="4" xfId="13" applyFont="1" applyFill="1" applyBorder="1" applyAlignment="1">
      <alignment horizontal="center" vertical="center" wrapText="1"/>
    </xf>
    <xf numFmtId="0" fontId="15" fillId="16" borderId="11" xfId="13" applyFont="1" applyFill="1" applyBorder="1" applyAlignment="1">
      <alignment horizontal="center" vertical="center"/>
    </xf>
    <xf numFmtId="0" fontId="15" fillId="16" borderId="4" xfId="13" applyFont="1" applyFill="1" applyBorder="1" applyAlignment="1">
      <alignment horizontal="center" vertical="center"/>
    </xf>
    <xf numFmtId="1" fontId="9" fillId="0" borderId="23" xfId="5" applyNumberFormat="1" applyFont="1" applyBorder="1" applyAlignment="1">
      <alignment horizontal="center"/>
    </xf>
    <xf numFmtId="1" fontId="9" fillId="0" borderId="16" xfId="5" applyNumberFormat="1" applyFont="1" applyBorder="1" applyAlignment="1">
      <alignment horizontal="center"/>
    </xf>
    <xf numFmtId="1" fontId="9" fillId="0" borderId="11" xfId="5" applyNumberFormat="1" applyFont="1" applyBorder="1" applyAlignment="1">
      <alignment horizontal="center"/>
    </xf>
    <xf numFmtId="0" fontId="9" fillId="0" borderId="0" xfId="18" applyFont="1" applyAlignment="1">
      <alignment horizontal="center"/>
    </xf>
    <xf numFmtId="2" fontId="9" fillId="0" borderId="23" xfId="0" applyNumberFormat="1"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15" fillId="0" borderId="0" xfId="78" applyFont="1" applyAlignment="1">
      <alignment horizontal="left" vertical="center"/>
    </xf>
    <xf numFmtId="0" fontId="9" fillId="0" borderId="4" xfId="118" applyFont="1" applyBorder="1" applyAlignment="1">
      <alignment horizontal="left" vertical="center" wrapText="1"/>
    </xf>
    <xf numFmtId="0" fontId="15" fillId="5" borderId="0" xfId="18" applyFont="1" applyFill="1" applyAlignment="1">
      <alignment horizontal="center"/>
    </xf>
    <xf numFmtId="2" fontId="9" fillId="0" borderId="23" xfId="5" applyNumberFormat="1" applyFont="1" applyBorder="1" applyAlignment="1">
      <alignment horizontal="center"/>
    </xf>
    <xf numFmtId="2" fontId="9" fillId="0" borderId="16" xfId="5" applyNumberFormat="1" applyFont="1" applyBorder="1" applyAlignment="1">
      <alignment horizontal="center"/>
    </xf>
    <xf numFmtId="2" fontId="9" fillId="0" borderId="11" xfId="5" applyNumberFormat="1" applyFont="1" applyBorder="1" applyAlignment="1">
      <alignment horizontal="center"/>
    </xf>
    <xf numFmtId="0" fontId="13" fillId="13" borderId="10" xfId="0" applyFont="1" applyFill="1" applyBorder="1"/>
    <xf numFmtId="0" fontId="15" fillId="16" borderId="10" xfId="0" applyFont="1" applyFill="1" applyBorder="1" applyAlignment="1">
      <alignment horizontal="left"/>
    </xf>
    <xf numFmtId="0" fontId="15" fillId="16" borderId="3" xfId="0" applyFont="1" applyFill="1" applyBorder="1" applyAlignment="1">
      <alignment horizontal="left"/>
    </xf>
    <xf numFmtId="0" fontId="15" fillId="16" borderId="20" xfId="0" applyFont="1" applyFill="1" applyBorder="1" applyAlignment="1">
      <alignment horizontal="left"/>
    </xf>
    <xf numFmtId="0" fontId="15" fillId="0" borderId="0" xfId="0" applyFont="1" applyAlignment="1">
      <alignment horizontal="center"/>
    </xf>
    <xf numFmtId="0" fontId="15" fillId="0" borderId="10" xfId="0" applyFont="1" applyBorder="1" applyAlignment="1">
      <alignment horizontal="left"/>
    </xf>
    <xf numFmtId="0" fontId="15" fillId="0" borderId="3" xfId="0" applyFont="1" applyBorder="1" applyAlignment="1">
      <alignment horizontal="left"/>
    </xf>
    <xf numFmtId="0" fontId="15" fillId="0" borderId="20" xfId="0" applyFont="1" applyBorder="1" applyAlignment="1">
      <alignment horizontal="left"/>
    </xf>
    <xf numFmtId="0" fontId="13" fillId="13" borderId="3" xfId="0" applyFont="1" applyFill="1" applyBorder="1"/>
    <xf numFmtId="0" fontId="13" fillId="13" borderId="10" xfId="0" applyFont="1" applyFill="1" applyBorder="1" applyAlignment="1">
      <alignment wrapText="1"/>
    </xf>
    <xf numFmtId="0" fontId="13" fillId="13" borderId="3" xfId="0" applyFont="1" applyFill="1" applyBorder="1" applyAlignment="1">
      <alignment wrapText="1"/>
    </xf>
    <xf numFmtId="0" fontId="15" fillId="0" borderId="0" xfId="0" applyFont="1" applyAlignment="1">
      <alignment horizontal="left"/>
    </xf>
    <xf numFmtId="0" fontId="0" fillId="0" borderId="0" xfId="0"/>
    <xf numFmtId="0" fontId="0" fillId="0" borderId="19" xfId="0" applyBorder="1" applyAlignment="1">
      <alignment horizontal="center"/>
    </xf>
    <xf numFmtId="0" fontId="15" fillId="16" borderId="24" xfId="0" applyFont="1" applyFill="1" applyBorder="1" applyAlignment="1">
      <alignment horizontal="center" vertical="center" wrapText="1"/>
    </xf>
    <xf numFmtId="0" fontId="15" fillId="16" borderId="22"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2" fillId="0" borderId="0" xfId="0" applyFont="1" applyAlignment="1">
      <alignment horizontal="center"/>
    </xf>
    <xf numFmtId="0" fontId="15" fillId="16" borderId="4" xfId="78" applyFont="1" applyFill="1" applyBorder="1" applyAlignment="1">
      <alignment horizontal="center" vertical="center" wrapText="1"/>
    </xf>
    <xf numFmtId="0" fontId="15" fillId="16" borderId="23" xfId="78" applyFont="1" applyFill="1" applyBorder="1" applyAlignment="1">
      <alignment horizontal="center" vertical="center" wrapText="1"/>
    </xf>
    <xf numFmtId="0" fontId="15" fillId="16" borderId="16" xfId="78" applyFont="1" applyFill="1" applyBorder="1" applyAlignment="1">
      <alignment horizontal="center" vertical="center" wrapText="1"/>
    </xf>
    <xf numFmtId="0" fontId="15" fillId="16" borderId="11" xfId="78" applyFont="1" applyFill="1" applyBorder="1" applyAlignment="1">
      <alignment horizontal="center" vertical="center" wrapText="1"/>
    </xf>
    <xf numFmtId="0" fontId="15" fillId="18" borderId="0" xfId="78" applyFont="1" applyFill="1" applyAlignment="1">
      <alignment horizontal="left" vertical="center" wrapText="1"/>
    </xf>
    <xf numFmtId="0" fontId="15" fillId="0" borderId="0" xfId="123" applyFont="1" applyAlignment="1">
      <alignment horizontal="left" vertical="center" wrapText="1"/>
    </xf>
    <xf numFmtId="0" fontId="34" fillId="0" borderId="0" xfId="78" applyFont="1" applyAlignment="1">
      <alignment horizontal="center" vertical="center" wrapText="1"/>
    </xf>
    <xf numFmtId="0" fontId="15" fillId="16" borderId="24" xfId="78" applyFont="1" applyFill="1" applyBorder="1" applyAlignment="1">
      <alignment horizontal="center" vertical="center" wrapText="1"/>
    </xf>
    <xf numFmtId="0" fontId="15" fillId="16" borderId="22" xfId="78" applyFont="1" applyFill="1" applyBorder="1" applyAlignment="1">
      <alignment horizontal="center" vertical="center" wrapText="1"/>
    </xf>
    <xf numFmtId="0" fontId="15" fillId="16" borderId="21" xfId="78" applyFont="1" applyFill="1" applyBorder="1" applyAlignment="1">
      <alignment horizontal="center" vertical="center" wrapText="1"/>
    </xf>
    <xf numFmtId="0" fontId="15" fillId="0" borderId="15" xfId="0" applyFont="1" applyBorder="1" applyAlignment="1">
      <alignment wrapText="1"/>
    </xf>
    <xf numFmtId="0" fontId="13" fillId="0" borderId="19" xfId="0" applyFont="1" applyBorder="1" applyAlignment="1">
      <alignment wrapText="1"/>
    </xf>
    <xf numFmtId="0" fontId="13" fillId="0" borderId="27" xfId="0" applyFont="1" applyBorder="1" applyAlignment="1">
      <alignment wrapText="1"/>
    </xf>
    <xf numFmtId="0" fontId="9" fillId="0" borderId="19" xfId="18" applyFont="1" applyBorder="1" applyAlignment="1">
      <alignment horizontal="right"/>
    </xf>
    <xf numFmtId="0" fontId="15" fillId="0" borderId="24"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vertical="center"/>
    </xf>
    <xf numFmtId="0" fontId="15" fillId="0" borderId="25" xfId="0" applyFont="1" applyBorder="1" applyAlignment="1">
      <alignment horizontal="center" vertical="center"/>
    </xf>
    <xf numFmtId="0" fontId="15" fillId="0" borderId="0" xfId="0" applyFont="1" applyBorder="1" applyAlignment="1">
      <alignment horizontal="center" vertical="center"/>
    </xf>
    <xf numFmtId="0" fontId="15" fillId="0" borderId="26" xfId="0" applyFont="1" applyBorder="1" applyAlignment="1">
      <alignment horizontal="center" vertical="center"/>
    </xf>
    <xf numFmtId="0" fontId="15" fillId="0" borderId="15" xfId="0" applyFont="1" applyBorder="1" applyAlignment="1">
      <alignment horizontal="center" vertical="center"/>
    </xf>
    <xf numFmtId="0" fontId="15" fillId="0" borderId="19" xfId="0" applyFont="1" applyBorder="1" applyAlignment="1">
      <alignment horizontal="center" vertical="center"/>
    </xf>
    <xf numFmtId="0" fontId="15" fillId="0" borderId="27" xfId="0" applyFont="1" applyBorder="1" applyAlignment="1">
      <alignment horizontal="center" vertical="center"/>
    </xf>
    <xf numFmtId="0" fontId="13" fillId="13" borderId="10" xfId="0" applyFont="1" applyFill="1" applyBorder="1" applyAlignment="1">
      <alignment horizontal="justify"/>
    </xf>
    <xf numFmtId="0" fontId="13" fillId="13" borderId="3" xfId="0" applyFont="1" applyFill="1" applyBorder="1" applyAlignment="1">
      <alignment horizontal="justify"/>
    </xf>
    <xf numFmtId="0" fontId="13" fillId="0" borderId="3" xfId="0" applyFont="1" applyBorder="1" applyAlignment="1">
      <alignment horizontal="justify"/>
    </xf>
    <xf numFmtId="0" fontId="13" fillId="0" borderId="20" xfId="0" applyFont="1" applyBorder="1" applyAlignment="1">
      <alignment horizontal="justify"/>
    </xf>
    <xf numFmtId="0" fontId="14" fillId="0" borderId="0" xfId="18" applyFont="1" applyAlignment="1">
      <alignment horizontal="justify" wrapText="1"/>
    </xf>
    <xf numFmtId="0" fontId="13" fillId="0" borderId="0" xfId="0" applyFont="1" applyAlignment="1">
      <alignment horizontal="justify" wrapText="1"/>
    </xf>
    <xf numFmtId="0" fontId="15" fillId="16" borderId="4" xfId="13" applyFont="1" applyFill="1" applyBorder="1" applyAlignment="1">
      <alignment horizontal="justify" vertical="center" wrapText="1"/>
    </xf>
    <xf numFmtId="0" fontId="15" fillId="16" borderId="23" xfId="13" applyFont="1" applyFill="1" applyBorder="1" applyAlignment="1">
      <alignment horizontal="center" vertical="center" wrapText="1"/>
    </xf>
    <xf numFmtId="0" fontId="15" fillId="16" borderId="16" xfId="13" applyFont="1" applyFill="1" applyBorder="1" applyAlignment="1">
      <alignment horizontal="center" vertical="center" wrapText="1"/>
    </xf>
    <xf numFmtId="0" fontId="13" fillId="0" borderId="19" xfId="0" applyFont="1" applyBorder="1" applyAlignment="1">
      <alignment horizontal="center"/>
    </xf>
    <xf numFmtId="172" fontId="9" fillId="0" borderId="24" xfId="13" applyNumberFormat="1" applyFont="1" applyBorder="1" applyAlignment="1">
      <alignment horizontal="center" vertical="center" wrapText="1"/>
    </xf>
    <xf numFmtId="172" fontId="9" fillId="0" borderId="22" xfId="13" applyNumberFormat="1" applyFont="1" applyBorder="1" applyAlignment="1">
      <alignment horizontal="center" vertical="center" wrapText="1"/>
    </xf>
    <xf numFmtId="172" fontId="9" fillId="0" borderId="21" xfId="13" applyNumberFormat="1" applyFont="1" applyBorder="1" applyAlignment="1">
      <alignment horizontal="center" vertical="center" wrapText="1"/>
    </xf>
    <xf numFmtId="172" fontId="9" fillId="0" borderId="25" xfId="13" applyNumberFormat="1" applyFont="1" applyBorder="1" applyAlignment="1">
      <alignment horizontal="center" vertical="center" wrapText="1"/>
    </xf>
    <xf numFmtId="172" fontId="9" fillId="0" borderId="0" xfId="13" applyNumberFormat="1" applyFont="1" applyBorder="1" applyAlignment="1">
      <alignment horizontal="center" vertical="center" wrapText="1"/>
    </xf>
    <xf numFmtId="172" fontId="9" fillId="0" borderId="26" xfId="13" applyNumberFormat="1" applyFont="1" applyBorder="1" applyAlignment="1">
      <alignment horizontal="center" vertical="center" wrapText="1"/>
    </xf>
    <xf numFmtId="172" fontId="9" fillId="0" borderId="15" xfId="13" applyNumberFormat="1" applyFont="1" applyBorder="1" applyAlignment="1">
      <alignment horizontal="center" vertical="center" wrapText="1"/>
    </xf>
    <xf numFmtId="172" fontId="9" fillId="0" borderId="19" xfId="13" applyNumberFormat="1" applyFont="1" applyBorder="1" applyAlignment="1">
      <alignment horizontal="center" vertical="center" wrapText="1"/>
    </xf>
    <xf numFmtId="172" fontId="9" fillId="0" borderId="27" xfId="13" applyNumberFormat="1" applyFont="1" applyBorder="1" applyAlignment="1">
      <alignment horizontal="center" vertical="center" wrapText="1"/>
    </xf>
    <xf numFmtId="0" fontId="15" fillId="16" borderId="3" xfId="18" applyFont="1" applyFill="1" applyBorder="1" applyAlignment="1">
      <alignment horizontal="center"/>
    </xf>
    <xf numFmtId="0" fontId="15" fillId="16" borderId="3" xfId="18" applyFont="1" applyFill="1" applyBorder="1" applyAlignment="1">
      <alignment horizontal="center" vertical="center"/>
    </xf>
    <xf numFmtId="0" fontId="13" fillId="0" borderId="0" xfId="0" applyFont="1" applyFill="1" applyAlignment="1">
      <alignment horizontal="left"/>
    </xf>
    <xf numFmtId="0" fontId="0" fillId="0" borderId="0" xfId="0" applyAlignment="1">
      <alignment horizontal="center"/>
    </xf>
    <xf numFmtId="0" fontId="15" fillId="0" borderId="4" xfId="0" applyFont="1" applyBorder="1" applyAlignment="1">
      <alignment horizontal="justify"/>
    </xf>
    <xf numFmtId="0" fontId="15" fillId="0" borderId="11" xfId="0" applyFont="1" applyBorder="1" applyAlignment="1">
      <alignment horizontal="justify"/>
    </xf>
    <xf numFmtId="0" fontId="14" fillId="0" borderId="4" xfId="0" applyFont="1" applyBorder="1" applyAlignment="1">
      <alignment horizontal="justify"/>
    </xf>
    <xf numFmtId="0" fontId="9" fillId="0" borderId="4" xfId="0" applyFont="1" applyBorder="1" applyAlignment="1">
      <alignment horizontal="justify"/>
    </xf>
    <xf numFmtId="0" fontId="9" fillId="0" borderId="11" xfId="0" applyFont="1" applyBorder="1" applyAlignment="1">
      <alignment horizontal="justify"/>
    </xf>
    <xf numFmtId="0" fontId="9" fillId="0" borderId="15" xfId="0" applyFont="1" applyBorder="1" applyAlignment="1">
      <alignment horizontal="left" wrapText="1"/>
    </xf>
    <xf numFmtId="0" fontId="9" fillId="0" borderId="19" xfId="0" applyFont="1" applyBorder="1" applyAlignment="1">
      <alignment horizontal="left" wrapText="1"/>
    </xf>
    <xf numFmtId="0" fontId="9" fillId="0" borderId="27" xfId="0" applyFont="1" applyBorder="1" applyAlignment="1">
      <alignment horizontal="left" wrapText="1"/>
    </xf>
    <xf numFmtId="0" fontId="9" fillId="0" borderId="4" xfId="0" applyFont="1" applyBorder="1" applyAlignment="1">
      <alignment horizontal="left"/>
    </xf>
    <xf numFmtId="0" fontId="9" fillId="0" borderId="10" xfId="0" applyFont="1" applyBorder="1" applyAlignment="1">
      <alignment horizontal="left"/>
    </xf>
    <xf numFmtId="0" fontId="9" fillId="0" borderId="20" xfId="0" applyFont="1" applyBorder="1" applyAlignment="1">
      <alignment horizontal="left"/>
    </xf>
    <xf numFmtId="0" fontId="0" fillId="13" borderId="10" xfId="0" applyFill="1" applyBorder="1"/>
    <xf numFmtId="0" fontId="0" fillId="0" borderId="3" xfId="0" applyBorder="1"/>
    <xf numFmtId="0" fontId="0" fillId="0" borderId="20" xfId="0" applyBorder="1"/>
    <xf numFmtId="0" fontId="0" fillId="13" borderId="10" xfId="0" applyFill="1" applyBorder="1" applyAlignment="1">
      <alignment horizontal="left"/>
    </xf>
    <xf numFmtId="0" fontId="0" fillId="0" borderId="3" xfId="0" applyBorder="1" applyAlignment="1">
      <alignment horizontal="left"/>
    </xf>
    <xf numFmtId="0" fontId="0" fillId="0" borderId="20" xfId="0" applyBorder="1" applyAlignment="1">
      <alignment horizontal="left"/>
    </xf>
    <xf numFmtId="0" fontId="0" fillId="0" borderId="0" xfId="0" applyFill="1" applyAlignment="1">
      <alignment horizontal="left"/>
    </xf>
    <xf numFmtId="0" fontId="0" fillId="13" borderId="10" xfId="0" applyFill="1" applyBorder="1" applyAlignment="1">
      <alignment horizontal="justify"/>
    </xf>
    <xf numFmtId="0" fontId="0" fillId="0" borderId="3" xfId="0" applyBorder="1" applyAlignment="1">
      <alignment horizontal="justify"/>
    </xf>
    <xf numFmtId="0" fontId="0" fillId="0" borderId="20" xfId="0" applyBorder="1" applyAlignment="1">
      <alignment horizontal="justify"/>
    </xf>
    <xf numFmtId="0" fontId="9" fillId="0" borderId="0" xfId="0" applyFont="1" applyAlignment="1">
      <alignment horizontal="justify"/>
    </xf>
    <xf numFmtId="0" fontId="0" fillId="0" borderId="0" xfId="0" applyAlignment="1">
      <alignment horizontal="justify"/>
    </xf>
    <xf numFmtId="0" fontId="9" fillId="0" borderId="0" xfId="0" applyFont="1" applyAlignment="1">
      <alignment horizontal="justify" wrapText="1"/>
    </xf>
    <xf numFmtId="0" fontId="9" fillId="0" borderId="0" xfId="13" applyFont="1" applyAlignment="1">
      <alignment horizontal="justify" wrapText="1"/>
    </xf>
    <xf numFmtId="0" fontId="9" fillId="0" borderId="0" xfId="13" applyFont="1" applyAlignment="1">
      <alignment wrapText="1"/>
    </xf>
    <xf numFmtId="0" fontId="9" fillId="0" borderId="0" xfId="13" quotePrefix="1" applyFont="1" applyAlignment="1">
      <alignment horizontal="justify"/>
    </xf>
    <xf numFmtId="0" fontId="9" fillId="0" borderId="0" xfId="13" applyFont="1" applyAlignment="1">
      <alignment horizontal="justify"/>
    </xf>
    <xf numFmtId="0" fontId="15" fillId="0" borderId="0" xfId="18" applyFont="1" applyFill="1" applyAlignment="1">
      <alignment horizontal="center"/>
    </xf>
    <xf numFmtId="0" fontId="15" fillId="16" borderId="24" xfId="13" applyFont="1" applyFill="1" applyBorder="1" applyAlignment="1">
      <alignment horizontal="center" vertical="center" wrapText="1"/>
    </xf>
    <xf numFmtId="0" fontId="15" fillId="16" borderId="21" xfId="13" applyFont="1" applyFill="1" applyBorder="1" applyAlignment="1">
      <alignment horizontal="center" vertical="center" wrapText="1"/>
    </xf>
    <xf numFmtId="0" fontId="15" fillId="16" borderId="25" xfId="13" applyFont="1" applyFill="1" applyBorder="1" applyAlignment="1">
      <alignment horizontal="center" vertical="center" wrapText="1"/>
    </xf>
    <xf numFmtId="0" fontId="15" fillId="16" borderId="26" xfId="13" applyFont="1" applyFill="1" applyBorder="1" applyAlignment="1">
      <alignment horizontal="center" vertical="center" wrapText="1"/>
    </xf>
    <xf numFmtId="0" fontId="15" fillId="16" borderId="15" xfId="13" applyFont="1" applyFill="1" applyBorder="1" applyAlignment="1">
      <alignment horizontal="center" vertical="center" wrapText="1"/>
    </xf>
    <xf numFmtId="0" fontId="15" fillId="16" borderId="27" xfId="13" applyFont="1" applyFill="1" applyBorder="1" applyAlignment="1">
      <alignment horizontal="center" vertical="center" wrapText="1"/>
    </xf>
    <xf numFmtId="0" fontId="0" fillId="13" borderId="3" xfId="0" applyFill="1" applyBorder="1"/>
    <xf numFmtId="0" fontId="20" fillId="0" borderId="0" xfId="13" applyFont="1" applyAlignment="1">
      <alignment horizontal="left"/>
    </xf>
    <xf numFmtId="0" fontId="0" fillId="13" borderId="3" xfId="0" applyFill="1" applyBorder="1" applyAlignment="1">
      <alignment horizontal="left"/>
    </xf>
    <xf numFmtId="0" fontId="45" fillId="17" borderId="4" xfId="0" applyFont="1" applyFill="1" applyBorder="1" applyAlignment="1">
      <alignment horizontal="center" vertical="center"/>
    </xf>
    <xf numFmtId="0" fontId="15" fillId="0" borderId="0" xfId="18" applyFont="1" applyAlignment="1">
      <alignment horizontal="left"/>
    </xf>
    <xf numFmtId="0" fontId="9" fillId="0" borderId="0" xfId="13" applyFont="1" applyAlignment="1">
      <alignment horizontal="left"/>
    </xf>
    <xf numFmtId="0" fontId="0" fillId="0" borderId="0" xfId="0" applyAlignment="1">
      <alignment horizontal="left"/>
    </xf>
    <xf numFmtId="0" fontId="9" fillId="0" borderId="19" xfId="13" applyFont="1" applyBorder="1" applyAlignment="1">
      <alignment horizontal="center"/>
    </xf>
    <xf numFmtId="0" fontId="12" fillId="16" borderId="23" xfId="0" applyFont="1" applyFill="1" applyBorder="1" applyAlignment="1">
      <alignment horizontal="center" vertical="center"/>
    </xf>
    <xf numFmtId="0" fontId="12" fillId="16" borderId="16" xfId="0" applyFont="1" applyFill="1" applyBorder="1" applyAlignment="1">
      <alignment horizontal="center" vertical="center"/>
    </xf>
    <xf numFmtId="0" fontId="12" fillId="16" borderId="11" xfId="0" applyFont="1" applyFill="1" applyBorder="1" applyAlignment="1">
      <alignment horizontal="center" vertical="center"/>
    </xf>
    <xf numFmtId="0" fontId="20" fillId="0" borderId="0" xfId="13" applyFont="1" applyBorder="1" applyAlignment="1">
      <alignment horizontal="left" wrapText="1"/>
    </xf>
    <xf numFmtId="0" fontId="9" fillId="0" borderId="19" xfId="18" applyFont="1" applyBorder="1" applyAlignment="1">
      <alignment horizontal="center" vertical="center"/>
    </xf>
    <xf numFmtId="0" fontId="9" fillId="0" borderId="10" xfId="13" applyFont="1" applyBorder="1" applyAlignment="1">
      <alignment horizontal="left" vertical="justify" wrapText="1"/>
    </xf>
    <xf numFmtId="0" fontId="9" fillId="0" borderId="3" xfId="13" applyFont="1" applyBorder="1" applyAlignment="1">
      <alignment horizontal="left" vertical="justify" wrapText="1"/>
    </xf>
    <xf numFmtId="0" fontId="9" fillId="0" borderId="20" xfId="13" applyFont="1" applyBorder="1" applyAlignment="1">
      <alignment horizontal="left" vertical="justify" wrapText="1"/>
    </xf>
    <xf numFmtId="0" fontId="0" fillId="13" borderId="20" xfId="0" applyFill="1" applyBorder="1"/>
    <xf numFmtId="0" fontId="20" fillId="0" borderId="22" xfId="13" applyFont="1" applyBorder="1" applyAlignment="1">
      <alignment horizontal="left" vertical="justify" wrapText="1"/>
    </xf>
    <xf numFmtId="0" fontId="20" fillId="0" borderId="0" xfId="13" applyFont="1" applyBorder="1" applyAlignment="1">
      <alignment horizontal="left" vertical="justify" wrapText="1"/>
    </xf>
    <xf numFmtId="0" fontId="0" fillId="13" borderId="10" xfId="0" applyFill="1" applyBorder="1" applyAlignment="1">
      <alignment wrapText="1"/>
    </xf>
    <xf numFmtId="0" fontId="0" fillId="13" borderId="3" xfId="0" applyFill="1" applyBorder="1" applyAlignment="1">
      <alignment wrapText="1"/>
    </xf>
    <xf numFmtId="0" fontId="0" fillId="13" borderId="20" xfId="0" applyFill="1" applyBorder="1" applyAlignment="1">
      <alignment wrapText="1"/>
    </xf>
    <xf numFmtId="0" fontId="9" fillId="0" borderId="0" xfId="13" applyFont="1" applyAlignment="1">
      <alignment horizontal="center"/>
    </xf>
    <xf numFmtId="0" fontId="12" fillId="0" borderId="0" xfId="0" applyFont="1"/>
    <xf numFmtId="0" fontId="15" fillId="0" borderId="0" xfId="13" applyFont="1" applyAlignment="1">
      <alignment horizontal="center"/>
    </xf>
    <xf numFmtId="0" fontId="15" fillId="16" borderId="10" xfId="0" applyFont="1" applyFill="1" applyBorder="1" applyAlignment="1">
      <alignment horizontal="center" wrapText="1"/>
    </xf>
    <xf numFmtId="0" fontId="15" fillId="16" borderId="3" xfId="0" applyFont="1" applyFill="1" applyBorder="1" applyAlignment="1">
      <alignment horizontal="center" wrapText="1"/>
    </xf>
    <xf numFmtId="0" fontId="15" fillId="16" borderId="20" xfId="0" applyFont="1" applyFill="1" applyBorder="1" applyAlignment="1">
      <alignment horizontal="center" wrapText="1"/>
    </xf>
    <xf numFmtId="0" fontId="0" fillId="0" borderId="19" xfId="0" applyBorder="1" applyAlignment="1">
      <alignment wrapText="1"/>
    </xf>
    <xf numFmtId="0" fontId="0" fillId="0" borderId="27" xfId="0" applyBorder="1" applyAlignment="1">
      <alignment wrapText="1"/>
    </xf>
    <xf numFmtId="0" fontId="15" fillId="0" borderId="0" xfId="18" applyFont="1" applyFill="1" applyBorder="1" applyAlignment="1">
      <alignment horizontal="center" vertical="center"/>
    </xf>
    <xf numFmtId="0" fontId="15" fillId="0" borderId="19" xfId="0" applyFont="1" applyBorder="1" applyAlignment="1">
      <alignment horizontal="center"/>
    </xf>
    <xf numFmtId="0" fontId="15" fillId="0" borderId="0" xfId="0" applyFont="1" applyBorder="1" applyAlignment="1">
      <alignment horizontal="center"/>
    </xf>
    <xf numFmtId="0" fontId="15" fillId="0" borderId="4" xfId="76" applyFont="1" applyBorder="1" applyAlignment="1">
      <alignment horizontal="left" vertical="center"/>
    </xf>
    <xf numFmtId="0" fontId="9" fillId="0" borderId="4" xfId="76" applyFont="1" applyBorder="1" applyAlignment="1">
      <alignment horizontal="left" vertical="center"/>
    </xf>
    <xf numFmtId="0" fontId="15" fillId="20" borderId="0" xfId="78" applyFont="1" applyFill="1" applyAlignment="1">
      <alignment horizontal="center" vertical="center"/>
    </xf>
    <xf numFmtId="0" fontId="15" fillId="20" borderId="0" xfId="78" applyFont="1" applyFill="1" applyAlignment="1">
      <alignment horizontal="center" vertical="center" wrapText="1"/>
    </xf>
    <xf numFmtId="0" fontId="15" fillId="19" borderId="4" xfId="78" applyFont="1" applyFill="1" applyBorder="1" applyAlignment="1">
      <alignment horizontal="center" vertical="center" wrapText="1"/>
    </xf>
    <xf numFmtId="0" fontId="15" fillId="19" borderId="10" xfId="78" applyFont="1" applyFill="1" applyBorder="1" applyAlignment="1">
      <alignment horizontal="center" vertical="center"/>
    </xf>
    <xf numFmtId="0" fontId="15" fillId="19" borderId="3" xfId="78" applyFont="1" applyFill="1" applyBorder="1" applyAlignment="1">
      <alignment horizontal="center" vertical="center"/>
    </xf>
    <xf numFmtId="0" fontId="15" fillId="19" borderId="20" xfId="78" applyFont="1" applyFill="1" applyBorder="1" applyAlignment="1">
      <alignment horizontal="center" vertical="center"/>
    </xf>
    <xf numFmtId="0" fontId="15" fillId="19" borderId="4" xfId="78" applyFont="1" applyFill="1" applyBorder="1" applyAlignment="1">
      <alignment horizontal="center" vertical="center"/>
    </xf>
    <xf numFmtId="0" fontId="15" fillId="0" borderId="10" xfId="18" applyFont="1" applyBorder="1" applyAlignment="1">
      <alignment horizontal="center"/>
    </xf>
    <xf numFmtId="0" fontId="15" fillId="0" borderId="3" xfId="18" applyFont="1" applyBorder="1" applyAlignment="1">
      <alignment horizontal="center"/>
    </xf>
    <xf numFmtId="0" fontId="15" fillId="0" borderId="0" xfId="0" applyFont="1" applyAlignment="1">
      <alignment horizontal="left" vertical="center"/>
    </xf>
    <xf numFmtId="0" fontId="9" fillId="0" borderId="19" xfId="78" applyFont="1" applyBorder="1" applyAlignment="1">
      <alignment horizontal="center"/>
    </xf>
    <xf numFmtId="0" fontId="0" fillId="0" borderId="3" xfId="0" applyBorder="1" applyAlignment="1">
      <alignment wrapText="1"/>
    </xf>
    <xf numFmtId="0" fontId="0" fillId="0" borderId="20" xfId="0" applyBorder="1" applyAlignment="1">
      <alignment wrapText="1"/>
    </xf>
    <xf numFmtId="0" fontId="15" fillId="16" borderId="16" xfId="0" applyFont="1" applyFill="1" applyBorder="1" applyAlignment="1">
      <alignment horizontal="center" vertical="center"/>
    </xf>
    <xf numFmtId="0" fontId="15" fillId="9" borderId="0" xfId="116" applyFont="1" applyFill="1" applyAlignment="1">
      <alignment horizontal="center" vertical="center" wrapText="1"/>
    </xf>
    <xf numFmtId="0" fontId="15" fillId="16" borderId="10" xfId="116" applyFont="1" applyFill="1" applyBorder="1" applyAlignment="1">
      <alignment horizontal="center" vertical="center" wrapText="1"/>
    </xf>
    <xf numFmtId="0" fontId="15" fillId="16" borderId="3" xfId="116" applyFont="1" applyFill="1" applyBorder="1" applyAlignment="1">
      <alignment horizontal="center" vertical="center" wrapText="1"/>
    </xf>
    <xf numFmtId="0" fontId="15" fillId="16" borderId="20" xfId="116" applyFont="1" applyFill="1" applyBorder="1" applyAlignment="1">
      <alignment horizontal="center" vertical="center" wrapText="1"/>
    </xf>
    <xf numFmtId="0" fontId="15" fillId="16" borderId="4" xfId="116" applyFont="1" applyFill="1" applyBorder="1" applyAlignment="1">
      <alignment horizontal="center" vertical="center" wrapText="1"/>
    </xf>
    <xf numFmtId="0" fontId="52" fillId="0" borderId="0" xfId="18" applyFont="1" applyAlignment="1">
      <alignment horizontal="left"/>
    </xf>
    <xf numFmtId="0" fontId="52" fillId="5" borderId="0" xfId="18" applyFont="1" applyFill="1" applyAlignment="1">
      <alignment horizontal="center"/>
    </xf>
    <xf numFmtId="0" fontId="15" fillId="16" borderId="23" xfId="116" applyFont="1" applyFill="1" applyBorder="1" applyAlignment="1">
      <alignment horizontal="center" vertical="center" wrapText="1"/>
    </xf>
    <xf numFmtId="0" fontId="15" fillId="16" borderId="11" xfId="116" applyFont="1" applyFill="1" applyBorder="1" applyAlignment="1">
      <alignment horizontal="center" vertical="center" wrapText="1"/>
    </xf>
    <xf numFmtId="0" fontId="14" fillId="5" borderId="0" xfId="18" applyFont="1" applyFill="1" applyAlignment="1">
      <alignment horizontal="left"/>
    </xf>
    <xf numFmtId="0" fontId="15" fillId="16" borderId="23" xfId="122" applyFont="1" applyFill="1" applyBorder="1" applyAlignment="1">
      <alignment horizontal="center" vertical="center" wrapText="1"/>
    </xf>
    <xf numFmtId="0" fontId="15" fillId="16" borderId="16" xfId="122" applyFont="1" applyFill="1" applyBorder="1" applyAlignment="1">
      <alignment horizontal="center" vertical="center" wrapText="1"/>
    </xf>
    <xf numFmtId="0" fontId="15" fillId="16" borderId="11" xfId="122" applyFont="1" applyFill="1" applyBorder="1" applyAlignment="1">
      <alignment horizontal="center" vertical="center" wrapText="1"/>
    </xf>
    <xf numFmtId="0" fontId="15" fillId="16" borderId="10" xfId="122" applyFont="1" applyFill="1" applyBorder="1" applyAlignment="1">
      <alignment horizontal="center" vertical="center" wrapText="1"/>
    </xf>
    <xf numFmtId="0" fontId="15" fillId="16" borderId="3" xfId="122" applyFont="1" applyFill="1" applyBorder="1" applyAlignment="1">
      <alignment horizontal="center" vertical="center" wrapText="1"/>
    </xf>
    <xf numFmtId="0" fontId="15" fillId="16" borderId="20" xfId="122" applyFont="1" applyFill="1" applyBorder="1" applyAlignment="1">
      <alignment horizontal="center" vertical="center" wrapText="1"/>
    </xf>
    <xf numFmtId="0" fontId="9" fillId="18" borderId="0" xfId="116" applyFont="1" applyFill="1" applyAlignment="1">
      <alignment horizontal="left" vertical="center" wrapText="1"/>
    </xf>
    <xf numFmtId="0" fontId="15" fillId="16" borderId="23" xfId="122" applyFont="1" applyFill="1" applyBorder="1" applyAlignment="1">
      <alignment horizontal="center" vertical="center"/>
    </xf>
    <xf numFmtId="0" fontId="15" fillId="16" borderId="16" xfId="122" applyFont="1" applyFill="1" applyBorder="1" applyAlignment="1">
      <alignment horizontal="center" vertical="center"/>
    </xf>
    <xf numFmtId="0" fontId="15" fillId="16" borderId="11" xfId="122" applyFont="1" applyFill="1" applyBorder="1" applyAlignment="1">
      <alignment horizontal="center" vertical="center"/>
    </xf>
    <xf numFmtId="0" fontId="15" fillId="16" borderId="4" xfId="122" applyFont="1" applyFill="1" applyBorder="1" applyAlignment="1">
      <alignment horizontal="center" vertical="center" wrapText="1"/>
    </xf>
    <xf numFmtId="0" fontId="15" fillId="22" borderId="4" xfId="0" applyFont="1" applyFill="1" applyBorder="1" applyAlignment="1">
      <alignment horizontal="center" vertical="center"/>
    </xf>
    <xf numFmtId="0" fontId="15" fillId="22" borderId="4" xfId="0" applyFont="1" applyFill="1" applyBorder="1" applyAlignment="1">
      <alignment horizontal="center" vertical="center" wrapText="1"/>
    </xf>
    <xf numFmtId="0" fontId="15" fillId="0" borderId="0" xfId="57" applyFont="1" applyAlignment="1">
      <alignment horizontal="center"/>
    </xf>
    <xf numFmtId="0" fontId="9" fillId="0" borderId="0" xfId="0" applyFont="1" applyAlignment="1">
      <alignment horizontal="center" wrapText="1"/>
    </xf>
    <xf numFmtId="0" fontId="9" fillId="0" borderId="22" xfId="0" applyFont="1" applyBorder="1" applyAlignment="1">
      <alignment horizontal="left" wrapText="1"/>
    </xf>
    <xf numFmtId="0" fontId="0" fillId="16" borderId="4" xfId="0" applyFill="1" applyBorder="1" applyAlignment="1">
      <alignment horizontal="center" vertical="center" wrapText="1"/>
    </xf>
    <xf numFmtId="0" fontId="9" fillId="0" borderId="19" xfId="0" applyFont="1" applyBorder="1" applyAlignment="1">
      <alignment horizontal="center"/>
    </xf>
    <xf numFmtId="0" fontId="22" fillId="0" borderId="0" xfId="0" applyFont="1" applyAlignment="1">
      <alignment horizontal="left"/>
    </xf>
    <xf numFmtId="0" fontId="15" fillId="16" borderId="6" xfId="78" applyFont="1" applyFill="1" applyBorder="1" applyAlignment="1">
      <alignment horizontal="center" vertical="center"/>
    </xf>
    <xf numFmtId="0" fontId="15" fillId="0" borderId="23" xfId="0" applyFont="1" applyBorder="1" applyAlignment="1">
      <alignment horizontal="center" wrapText="1"/>
    </xf>
    <xf numFmtId="0" fontId="15" fillId="0" borderId="16" xfId="0" applyFont="1" applyBorder="1" applyAlignment="1">
      <alignment horizontal="center" wrapText="1"/>
    </xf>
    <xf numFmtId="0" fontId="15" fillId="0" borderId="11" xfId="0" applyFont="1" applyBorder="1" applyAlignment="1">
      <alignment horizontal="center" wrapText="1"/>
    </xf>
    <xf numFmtId="0" fontId="9" fillId="0" borderId="23" xfId="18" applyFont="1" applyBorder="1" applyAlignment="1">
      <alignment horizontal="center"/>
    </xf>
    <xf numFmtId="0" fontId="9" fillId="0" borderId="16" xfId="18" applyFont="1" applyBorder="1" applyAlignment="1">
      <alignment horizontal="center"/>
    </xf>
    <xf numFmtId="0" fontId="9" fillId="0" borderId="11" xfId="18" applyFont="1" applyBorder="1" applyAlignment="1">
      <alignment horizontal="center"/>
    </xf>
    <xf numFmtId="0" fontId="15" fillId="9" borderId="23" xfId="18" applyFont="1" applyFill="1" applyBorder="1" applyAlignment="1">
      <alignment horizontal="center"/>
    </xf>
    <xf numFmtId="0" fontId="15" fillId="9" borderId="16" xfId="18" applyFont="1" applyFill="1" applyBorder="1" applyAlignment="1">
      <alignment horizontal="center"/>
    </xf>
    <xf numFmtId="0" fontId="15" fillId="9" borderId="11" xfId="18" applyFont="1" applyFill="1" applyBorder="1" applyAlignment="1">
      <alignment horizontal="center"/>
    </xf>
    <xf numFmtId="0" fontId="15" fillId="9" borderId="10" xfId="18" applyFont="1" applyFill="1" applyBorder="1" applyAlignment="1">
      <alignment horizontal="center"/>
    </xf>
    <xf numFmtId="0" fontId="15" fillId="9" borderId="3" xfId="18" applyFont="1" applyFill="1" applyBorder="1" applyAlignment="1">
      <alignment horizontal="center"/>
    </xf>
    <xf numFmtId="0" fontId="15" fillId="9" borderId="20" xfId="18" applyFont="1" applyFill="1" applyBorder="1" applyAlignment="1">
      <alignment horizontal="center"/>
    </xf>
    <xf numFmtId="0" fontId="15" fillId="9" borderId="4" xfId="18" applyFont="1" applyFill="1" applyBorder="1" applyAlignment="1">
      <alignment horizontal="center"/>
    </xf>
    <xf numFmtId="0" fontId="12" fillId="16" borderId="10" xfId="0" applyFont="1" applyFill="1" applyBorder="1" applyAlignment="1">
      <alignment horizontal="center"/>
    </xf>
    <xf numFmtId="0" fontId="12" fillId="16" borderId="3" xfId="0" applyFont="1" applyFill="1" applyBorder="1" applyAlignment="1">
      <alignment horizontal="center"/>
    </xf>
    <xf numFmtId="0" fontId="12" fillId="16" borderId="20" xfId="0" applyFont="1" applyFill="1" applyBorder="1" applyAlignment="1">
      <alignment horizontal="center"/>
    </xf>
    <xf numFmtId="0" fontId="12" fillId="16" borderId="4" xfId="0" applyFont="1" applyFill="1" applyBorder="1" applyAlignment="1">
      <alignment horizontal="center"/>
    </xf>
    <xf numFmtId="0" fontId="12" fillId="21" borderId="4"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4" xfId="0" applyFont="1" applyBorder="1" applyAlignment="1">
      <alignment horizontal="left" vertical="center"/>
    </xf>
    <xf numFmtId="0" fontId="12" fillId="22" borderId="23" xfId="0" applyFont="1" applyFill="1" applyBorder="1" applyAlignment="1">
      <alignment horizontal="center" vertical="center"/>
    </xf>
    <xf numFmtId="0" fontId="12" fillId="22" borderId="11" xfId="0" applyFont="1" applyFill="1" applyBorder="1" applyAlignment="1">
      <alignment horizontal="center" vertical="center"/>
    </xf>
    <xf numFmtId="0" fontId="12" fillId="22" borderId="4" xfId="0" applyFont="1" applyFill="1" applyBorder="1" applyAlignment="1">
      <alignment horizontal="center" vertical="center"/>
    </xf>
    <xf numFmtId="0" fontId="12" fillId="22" borderId="4" xfId="0" applyFont="1" applyFill="1" applyBorder="1" applyAlignment="1">
      <alignment horizontal="center" vertical="center" wrapText="1"/>
    </xf>
    <xf numFmtId="0" fontId="12" fillId="16" borderId="10" xfId="0" applyFont="1" applyFill="1" applyBorder="1" applyAlignment="1">
      <alignment horizontal="center" vertical="center"/>
    </xf>
    <xf numFmtId="0" fontId="12" fillId="16" borderId="20" xfId="0" applyFont="1" applyFill="1" applyBorder="1" applyAlignment="1">
      <alignment horizontal="center" vertical="center"/>
    </xf>
    <xf numFmtId="0" fontId="12" fillId="16" borderId="4" xfId="0" applyFont="1" applyFill="1" applyBorder="1" applyAlignment="1">
      <alignment horizontal="center" vertical="center"/>
    </xf>
    <xf numFmtId="0" fontId="12" fillId="16" borderId="4" xfId="0" applyFont="1" applyFill="1" applyBorder="1" applyAlignment="1">
      <alignment horizontal="center" vertical="center" wrapText="1"/>
    </xf>
    <xf numFmtId="0" fontId="44" fillId="16" borderId="4" xfId="0" applyFont="1" applyFill="1" applyBorder="1" applyAlignment="1">
      <alignment horizontal="center" vertical="center"/>
    </xf>
    <xf numFmtId="0" fontId="0" fillId="0" borderId="4" xfId="0" applyFont="1" applyBorder="1" applyAlignment="1">
      <alignment horizontal="left" vertical="top" wrapText="1"/>
    </xf>
    <xf numFmtId="0" fontId="13" fillId="0" borderId="4" xfId="0" applyFont="1" applyBorder="1" applyAlignment="1">
      <alignment horizontal="left" vertical="top" wrapText="1"/>
    </xf>
    <xf numFmtId="0" fontId="0" fillId="0" borderId="0" xfId="0" applyFont="1" applyBorder="1" applyAlignment="1">
      <alignment horizontal="left" vertical="top" wrapText="1"/>
    </xf>
    <xf numFmtId="0" fontId="45" fillId="17" borderId="4" xfId="0" applyFont="1" applyFill="1" applyBorder="1" applyAlignment="1">
      <alignment horizontal="center" vertical="center" wrapText="1"/>
    </xf>
    <xf numFmtId="0" fontId="0" fillId="0" borderId="4" xfId="0" applyBorder="1" applyAlignment="1">
      <alignment horizontal="left" vertical="center"/>
    </xf>
    <xf numFmtId="0" fontId="15" fillId="0" borderId="24" xfId="18" applyFont="1" applyBorder="1" applyAlignment="1">
      <alignment horizontal="center"/>
    </xf>
    <xf numFmtId="0" fontId="15" fillId="0" borderId="22" xfId="18" applyFont="1" applyBorder="1" applyAlignment="1">
      <alignment horizontal="center"/>
    </xf>
    <xf numFmtId="0" fontId="15" fillId="0" borderId="19" xfId="0" applyFont="1" applyBorder="1" applyAlignment="1">
      <alignment horizontal="left" wrapText="1"/>
    </xf>
    <xf numFmtId="0" fontId="15" fillId="12" borderId="10" xfId="0" applyFont="1" applyFill="1" applyBorder="1" applyAlignment="1">
      <alignment horizontal="left"/>
    </xf>
    <xf numFmtId="0" fontId="15" fillId="12" borderId="20" xfId="0" applyFont="1" applyFill="1" applyBorder="1" applyAlignment="1">
      <alignment horizontal="left"/>
    </xf>
    <xf numFmtId="0" fontId="15" fillId="16" borderId="4" xfId="0" applyFont="1" applyFill="1" applyBorder="1" applyAlignment="1">
      <alignment horizontal="center"/>
    </xf>
    <xf numFmtId="0" fontId="15" fillId="16" borderId="4" xfId="0" applyFont="1" applyFill="1" applyBorder="1" applyAlignment="1">
      <alignment horizontal="center" wrapText="1"/>
    </xf>
    <xf numFmtId="0" fontId="9" fillId="16" borderId="4" xfId="0" applyFont="1" applyFill="1" applyBorder="1" applyAlignment="1">
      <alignment wrapText="1"/>
    </xf>
    <xf numFmtId="0" fontId="9" fillId="0" borderId="4" xfId="0" applyFont="1" applyBorder="1" applyAlignment="1">
      <alignment horizontal="center"/>
    </xf>
    <xf numFmtId="1" fontId="9" fillId="0" borderId="10" xfId="0" applyNumberFormat="1" applyFont="1" applyBorder="1" applyAlignment="1">
      <alignment horizontal="center"/>
    </xf>
    <xf numFmtId="0" fontId="9" fillId="0" borderId="3" xfId="0" applyFont="1" applyBorder="1" applyAlignment="1">
      <alignment horizontal="center"/>
    </xf>
    <xf numFmtId="0" fontId="9" fillId="0" borderId="20" xfId="0" applyFont="1" applyBorder="1" applyAlignment="1">
      <alignment horizontal="center"/>
    </xf>
    <xf numFmtId="0" fontId="15" fillId="16" borderId="10" xfId="0" applyFont="1" applyFill="1" applyBorder="1" applyAlignment="1">
      <alignment horizontal="center"/>
    </xf>
    <xf numFmtId="0" fontId="15" fillId="16" borderId="3" xfId="0" applyFont="1" applyFill="1" applyBorder="1" applyAlignment="1">
      <alignment horizontal="center"/>
    </xf>
    <xf numFmtId="0" fontId="15" fillId="16" borderId="20" xfId="0" applyFont="1" applyFill="1" applyBorder="1" applyAlignment="1">
      <alignment horizontal="center"/>
    </xf>
    <xf numFmtId="0" fontId="9" fillId="16" borderId="16" xfId="0" applyFont="1" applyFill="1" applyBorder="1" applyAlignment="1">
      <alignment vertical="center" wrapText="1"/>
    </xf>
    <xf numFmtId="0" fontId="9" fillId="16" borderId="11" xfId="0" applyFont="1" applyFill="1" applyBorder="1" applyAlignment="1">
      <alignment vertical="center"/>
    </xf>
    <xf numFmtId="0" fontId="15" fillId="0" borderId="10" xfId="0" applyFont="1" applyBorder="1" applyAlignment="1">
      <alignment horizontal="center"/>
    </xf>
    <xf numFmtId="0" fontId="15" fillId="0" borderId="3" xfId="0" applyFont="1" applyBorder="1" applyAlignment="1">
      <alignment horizontal="center"/>
    </xf>
    <xf numFmtId="0" fontId="15" fillId="0" borderId="20" xfId="0" applyFont="1" applyBorder="1" applyAlignment="1">
      <alignment horizontal="center"/>
    </xf>
    <xf numFmtId="2" fontId="9" fillId="0" borderId="10" xfId="0" applyNumberFormat="1" applyFont="1" applyBorder="1" applyAlignment="1">
      <alignment horizontal="center"/>
    </xf>
    <xf numFmtId="2" fontId="9" fillId="0" borderId="20" xfId="0" applyNumberFormat="1" applyFont="1" applyBorder="1" applyAlignment="1">
      <alignment horizontal="center"/>
    </xf>
    <xf numFmtId="0" fontId="15" fillId="0" borderId="0" xfId="0" quotePrefix="1" applyFont="1" applyBorder="1" applyAlignment="1">
      <alignment horizontal="center" wrapText="1"/>
    </xf>
    <xf numFmtId="0" fontId="15" fillId="16" borderId="10" xfId="0" quotePrefix="1" applyFont="1" applyFill="1" applyBorder="1" applyAlignment="1">
      <alignment horizontal="center" wrapText="1"/>
    </xf>
    <xf numFmtId="0" fontId="15" fillId="16" borderId="3" xfId="0" quotePrefix="1" applyFont="1" applyFill="1" applyBorder="1" applyAlignment="1">
      <alignment horizontal="center" wrapText="1"/>
    </xf>
    <xf numFmtId="0" fontId="15" fillId="16" borderId="20" xfId="0" quotePrefix="1" applyFont="1" applyFill="1" applyBorder="1" applyAlignment="1">
      <alignment horizontal="center" wrapText="1"/>
    </xf>
    <xf numFmtId="0" fontId="15" fillId="16" borderId="4" xfId="0" quotePrefix="1" applyFont="1" applyFill="1" applyBorder="1" applyAlignment="1">
      <alignment horizontal="center" wrapText="1"/>
    </xf>
    <xf numFmtId="0" fontId="9" fillId="0" borderId="0" xfId="74" applyFont="1" applyAlignment="1">
      <alignment horizontal="left"/>
    </xf>
    <xf numFmtId="0" fontId="15" fillId="15" borderId="4" xfId="74" applyFont="1" applyFill="1" applyBorder="1" applyAlignment="1">
      <alignment horizontal="center" wrapText="1"/>
    </xf>
    <xf numFmtId="0" fontId="15" fillId="5" borderId="0" xfId="18" applyFont="1" applyFill="1" applyAlignment="1">
      <alignment horizontal="left"/>
    </xf>
    <xf numFmtId="0" fontId="15" fillId="0" borderId="0" xfId="18" applyFont="1" applyFill="1" applyAlignment="1">
      <alignment horizontal="left" vertical="top"/>
    </xf>
  </cellXfs>
  <cellStyles count="126">
    <cellStyle name="Body" xfId="2" xr:uid="{00000000-0005-0000-0000-000000000000}"/>
    <cellStyle name="Comma" xfId="75" builtinId="3"/>
    <cellStyle name="Comma  - Style1" xfId="4" xr:uid="{00000000-0005-0000-0000-000002000000}"/>
    <cellStyle name="Comma 10" xfId="36" xr:uid="{00000000-0005-0000-0000-000003000000}"/>
    <cellStyle name="Comma 11" xfId="39" xr:uid="{00000000-0005-0000-0000-000004000000}"/>
    <cellStyle name="Comma 11 2" xfId="84" xr:uid="{FE6083B1-F7BA-4BC9-BE7F-1A3A42935ED2}"/>
    <cellStyle name="Comma 12" xfId="32" xr:uid="{00000000-0005-0000-0000-000005000000}"/>
    <cellStyle name="Comma 13" xfId="44" xr:uid="{00000000-0005-0000-0000-000006000000}"/>
    <cellStyle name="Comma 14" xfId="47" xr:uid="{00000000-0005-0000-0000-000007000000}"/>
    <cellStyle name="Comma 15" xfId="50" xr:uid="{00000000-0005-0000-0000-000008000000}"/>
    <cellStyle name="Comma 16" xfId="53" xr:uid="{00000000-0005-0000-0000-000009000000}"/>
    <cellStyle name="Comma 2" xfId="5" xr:uid="{00000000-0005-0000-0000-00000A000000}"/>
    <cellStyle name="Comma 2 2" xfId="91" xr:uid="{2A7CFFEE-F166-4BD2-9054-947E96E9A4ED}"/>
    <cellStyle name="Comma 2 3" xfId="92" xr:uid="{115141A2-9D75-4070-BA37-86C0A2B62794}"/>
    <cellStyle name="Comma 2 4" xfId="90" xr:uid="{E54B3DF8-6CD8-428E-A9A6-5FFE55D3CF82}"/>
    <cellStyle name="Comma 3" xfId="3" xr:uid="{00000000-0005-0000-0000-00000B000000}"/>
    <cellStyle name="Comma 3 2" xfId="62" xr:uid="{00000000-0005-0000-0000-00000C000000}"/>
    <cellStyle name="Comma 3 3" xfId="93" xr:uid="{2F7D7413-E9F8-48E2-B5E7-9CFD0BF103C2}"/>
    <cellStyle name="Comma 4" xfId="19" xr:uid="{00000000-0005-0000-0000-00000D000000}"/>
    <cellStyle name="Comma 4 2" xfId="66" xr:uid="{00000000-0005-0000-0000-00000E000000}"/>
    <cellStyle name="Comma 4 3" xfId="94" xr:uid="{2B1393C3-5D13-4B41-A868-0CBF1AABB571}"/>
    <cellStyle name="Comma 5" xfId="22" xr:uid="{00000000-0005-0000-0000-00000F000000}"/>
    <cellStyle name="Comma 5 2" xfId="69" xr:uid="{00000000-0005-0000-0000-000010000000}"/>
    <cellStyle name="Comma 5 3" xfId="95" xr:uid="{3B7CA30F-8A3E-4186-8F87-E457C2AD25A9}"/>
    <cellStyle name="Comma 6" xfId="23" xr:uid="{00000000-0005-0000-0000-000011000000}"/>
    <cellStyle name="Comma 6 2" xfId="70" xr:uid="{00000000-0005-0000-0000-000012000000}"/>
    <cellStyle name="Comma 6 2 2" xfId="89" xr:uid="{E6F4AB37-43B1-44A9-90AB-E236B67545B7}"/>
    <cellStyle name="Comma 6 3" xfId="112" xr:uid="{E8953237-8DA9-4AEA-BD72-A5DEB50D99AA}"/>
    <cellStyle name="Comma 6 4" xfId="113" xr:uid="{8997DF2A-EE1E-4CA2-A2AF-445A85120379}"/>
    <cellStyle name="Comma 6 5" xfId="87" xr:uid="{D00A3224-F748-4670-880C-A132FF9E374D}"/>
    <cellStyle name="Comma 7" xfId="28" xr:uid="{00000000-0005-0000-0000-000013000000}"/>
    <cellStyle name="Comma 7 2" xfId="96" xr:uid="{71F08E2B-F90A-4589-A254-BC99536B0938}"/>
    <cellStyle name="Comma 8" xfId="31" xr:uid="{00000000-0005-0000-0000-000014000000}"/>
    <cellStyle name="Comma 9" xfId="33" xr:uid="{00000000-0005-0000-0000-000015000000}"/>
    <cellStyle name="Comma_Formats for GERC - ARR &amp; TF (Draft) Ver 0.1" xfId="59" xr:uid="{00000000-0005-0000-0000-000016000000}"/>
    <cellStyle name="Curren - Style2" xfId="6" xr:uid="{00000000-0005-0000-0000-000017000000}"/>
    <cellStyle name="Grey" xfId="7" xr:uid="{00000000-0005-0000-0000-000018000000}"/>
    <cellStyle name="Header1" xfId="8" xr:uid="{00000000-0005-0000-0000-000019000000}"/>
    <cellStyle name="Header2" xfId="9" xr:uid="{00000000-0005-0000-0000-00001A000000}"/>
    <cellStyle name="Input [yellow]" xfId="10" xr:uid="{00000000-0005-0000-0000-00001B000000}"/>
    <cellStyle name="no dec" xfId="11" xr:uid="{00000000-0005-0000-0000-00001C000000}"/>
    <cellStyle name="Normal" xfId="0" builtinId="0"/>
    <cellStyle name="Normal - Style1" xfId="12" xr:uid="{00000000-0005-0000-0000-00001E000000}"/>
    <cellStyle name="Normal 10" xfId="37" xr:uid="{00000000-0005-0000-0000-00001F000000}"/>
    <cellStyle name="Normal 11" xfId="40" xr:uid="{00000000-0005-0000-0000-000020000000}"/>
    <cellStyle name="Normal 12" xfId="42" xr:uid="{00000000-0005-0000-0000-000021000000}"/>
    <cellStyle name="Normal 13" xfId="45" xr:uid="{00000000-0005-0000-0000-000022000000}"/>
    <cellStyle name="Normal 14" xfId="48" xr:uid="{00000000-0005-0000-0000-000023000000}"/>
    <cellStyle name="Normal 15" xfId="51" xr:uid="{00000000-0005-0000-0000-000024000000}"/>
    <cellStyle name="Normal 15 2" xfId="83" xr:uid="{9DB74F11-B978-4FCF-88FA-B4095D379BE1}"/>
    <cellStyle name="Normal 16" xfId="54" xr:uid="{00000000-0005-0000-0000-000025000000}"/>
    <cellStyle name="Normal 17" xfId="76" xr:uid="{3F74500B-3E9B-4109-B3A2-E767BEE137D1}"/>
    <cellStyle name="Normal 2" xfId="13" xr:uid="{00000000-0005-0000-0000-000026000000}"/>
    <cellStyle name="Normal 2 2" xfId="78" xr:uid="{C1F685DA-2DBA-48CA-9390-5E466986D5E1}"/>
    <cellStyle name="Normal 2 2 2" xfId="97" xr:uid="{193CBCF8-DA7F-47DF-A80B-804AE4F53A10}"/>
    <cellStyle name="Normal 2 2_Working APR 2007-08 Mahagenco_Bhushan_1.3" xfId="98" xr:uid="{6A49A28E-4D95-4611-9356-7F7CA7355D3C}"/>
    <cellStyle name="Normal 2 20" xfId="124" xr:uid="{1F74C6AC-AC72-4687-82C4-AAD731A67BE5}"/>
    <cellStyle name="Normal 2 3" xfId="79" xr:uid="{44FEEA75-ECDC-4FED-8303-D62FC3A4A805}"/>
    <cellStyle name="Normal 2 4" xfId="86" xr:uid="{4ABD0268-B25D-482C-81DA-A3C89376BA1A}"/>
    <cellStyle name="Normal 2 5" xfId="116" xr:uid="{096E030B-6E03-4D34-8ED2-74E69D464C86}"/>
    <cellStyle name="Normal 2 6" xfId="77" xr:uid="{2E190020-7949-400B-A2A0-3064C6F6324B}"/>
    <cellStyle name="Normal 2_ARR FINAL" xfId="99" xr:uid="{39337214-F0CF-407C-A4F3-BC2427D2800A}"/>
    <cellStyle name="Normal 3" xfId="1" xr:uid="{00000000-0005-0000-0000-000027000000}"/>
    <cellStyle name="Normal 3 2" xfId="61" xr:uid="{00000000-0005-0000-0000-000028000000}"/>
    <cellStyle name="Normal 3 2 2" xfId="88" xr:uid="{5EE1904A-A8F1-4855-B04A-6640DAD9B5BE}"/>
    <cellStyle name="Normal 3 3" xfId="80" xr:uid="{127BD78E-4D7C-4AD0-B185-485EDF7A3DB0}"/>
    <cellStyle name="Normal 39" xfId="100" xr:uid="{F58068AF-8826-4F04-BCDB-2D1DCDEC8CD9}"/>
    <cellStyle name="Normal 4" xfId="18" xr:uid="{00000000-0005-0000-0000-000029000000}"/>
    <cellStyle name="Normal 4 2" xfId="65" xr:uid="{00000000-0005-0000-0000-00002A000000}"/>
    <cellStyle name="Normal 5" xfId="21" xr:uid="{00000000-0005-0000-0000-00002B000000}"/>
    <cellStyle name="Normal 5 2" xfId="68" xr:uid="{00000000-0005-0000-0000-00002C000000}"/>
    <cellStyle name="Normal 5 2 2" xfId="102" xr:uid="{025E2917-37D4-4C82-8602-BA3A4F0B194D}"/>
    <cellStyle name="Normal 5 3" xfId="101" xr:uid="{EB6EEE62-A3F3-4939-AF4B-CA3E80F9BD9E}"/>
    <cellStyle name="Normal 6" xfId="24" xr:uid="{00000000-0005-0000-0000-00002D000000}"/>
    <cellStyle name="Normal 6 2" xfId="71" xr:uid="{00000000-0005-0000-0000-00002E000000}"/>
    <cellStyle name="Normal 6 3" xfId="103" xr:uid="{866A5B2C-C14F-4F3F-B9A7-AE26D034D843}"/>
    <cellStyle name="Normal 7" xfId="27" xr:uid="{00000000-0005-0000-0000-00002F000000}"/>
    <cellStyle name="Normal 7 2" xfId="104" xr:uid="{4FF56BD9-A2F7-4807-BD58-6D8AFCD2BF1D}"/>
    <cellStyle name="Normal 8" xfId="30" xr:uid="{00000000-0005-0000-0000-000030000000}"/>
    <cellStyle name="Normal 8 2" xfId="114" xr:uid="{54D8BECA-2C10-439F-A24D-5A5A8963C460}"/>
    <cellStyle name="Normal 9" xfId="34" xr:uid="{00000000-0005-0000-0000-000031000000}"/>
    <cellStyle name="Normal 9 2" xfId="115" xr:uid="{C3A07380-7EA4-4FE7-9F9F-D2E54897AD79}"/>
    <cellStyle name="Normal_01- ARR Forms 04-05 Final " xfId="57" xr:uid="{00000000-0005-0000-0000-000032000000}"/>
    <cellStyle name="Normal_01- Tariff Proposal Forms 2" xfId="120" xr:uid="{8FDDD676-8309-4B5B-903F-C45BEB68A759}"/>
    <cellStyle name="Normal_annex ARR " xfId="58" xr:uid="{00000000-0005-0000-0000-000034000000}"/>
    <cellStyle name="Normal_annex ARR  2" xfId="121" xr:uid="{5409FACC-7BE6-459C-923A-2A04DC74EEEF}"/>
    <cellStyle name="Normal_FORMATS 5 YEAR ALOKE" xfId="117" xr:uid="{ED553F5C-7849-4CBC-8111-EF981B55326D}"/>
    <cellStyle name="Normal_FORMATS 5 YEAR ALOKE 2" xfId="118" xr:uid="{3E508F9A-6AAA-4628-9ADF-A29FC8B84E5C}"/>
    <cellStyle name="Normal_FORMATS 5 YEAR ALOKE 2 2" xfId="122" xr:uid="{46CAFD11-CD3F-4267-A762-2A26EB8D2FF5}"/>
    <cellStyle name="Normal_FORMATS 5 YEAR ALOKE 3 2" xfId="123" xr:uid="{F9379233-5933-459D-9B21-959321FA357E}"/>
    <cellStyle name="Normal_performance data" xfId="74" xr:uid="{00000000-0005-0000-0000-000035000000}"/>
    <cellStyle name="Percent" xfId="60" builtinId="5"/>
    <cellStyle name="Percent [0]_#6 Temps &amp; Contractors" xfId="15" xr:uid="{00000000-0005-0000-0000-000037000000}"/>
    <cellStyle name="Percent [2]" xfId="16" xr:uid="{00000000-0005-0000-0000-000038000000}"/>
    <cellStyle name="Percent [2] 2" xfId="64" xr:uid="{00000000-0005-0000-0000-000039000000}"/>
    <cellStyle name="Percent 10" xfId="43" xr:uid="{00000000-0005-0000-0000-00003A000000}"/>
    <cellStyle name="Percent 10 2" xfId="119" xr:uid="{130B73B2-43F5-43A3-BC61-329BED1920B2}"/>
    <cellStyle name="Percent 11" xfId="46" xr:uid="{00000000-0005-0000-0000-00003B000000}"/>
    <cellStyle name="Percent 114" xfId="125" xr:uid="{EF042E66-0F83-45F5-85FA-175CA042A293}"/>
    <cellStyle name="Percent 12" xfId="49" xr:uid="{00000000-0005-0000-0000-00003C000000}"/>
    <cellStyle name="Percent 13" xfId="52" xr:uid="{00000000-0005-0000-0000-00003D000000}"/>
    <cellStyle name="Percent 14" xfId="55" xr:uid="{00000000-0005-0000-0000-00003E000000}"/>
    <cellStyle name="Percent 15" xfId="56" xr:uid="{00000000-0005-0000-0000-00003F000000}"/>
    <cellStyle name="Percent 2" xfId="14" xr:uid="{00000000-0005-0000-0000-000040000000}"/>
    <cellStyle name="Percent 2 2" xfId="63" xr:uid="{00000000-0005-0000-0000-000041000000}"/>
    <cellStyle name="Percent 2 2 2" xfId="105" xr:uid="{E18FF993-6ED2-460D-AE6C-AE8874BEDD2F}"/>
    <cellStyle name="Percent 3" xfId="20" xr:uid="{00000000-0005-0000-0000-000042000000}"/>
    <cellStyle name="Percent 3 2" xfId="67" xr:uid="{00000000-0005-0000-0000-000043000000}"/>
    <cellStyle name="Percent 3 2 2" xfId="106" xr:uid="{1A9866B2-4752-4BC0-A055-27D7F47FDCF2}"/>
    <cellStyle name="Percent 4" xfId="25" xr:uid="{00000000-0005-0000-0000-000044000000}"/>
    <cellStyle name="Percent 4 2" xfId="72" xr:uid="{00000000-0005-0000-0000-000045000000}"/>
    <cellStyle name="Percent 4 3" xfId="107" xr:uid="{000EBBC4-DAAB-4B4F-BCCC-7F38EF58D827}"/>
    <cellStyle name="Percent 41" xfId="85" xr:uid="{26634DED-9969-4033-B4EF-EA5CF0A35902}"/>
    <cellStyle name="Percent 5" xfId="26" xr:uid="{00000000-0005-0000-0000-000046000000}"/>
    <cellStyle name="Percent 5 2" xfId="73" xr:uid="{00000000-0005-0000-0000-000047000000}"/>
    <cellStyle name="Percent 5 2 2" xfId="108" xr:uid="{90C54E26-68F5-497B-8E04-C802961DC1B1}"/>
    <cellStyle name="Percent 5 3" xfId="109" xr:uid="{9B2928AF-7D6E-4BB3-8AB5-749306BD9EE9}"/>
    <cellStyle name="Percent 6" xfId="29" xr:uid="{00000000-0005-0000-0000-000048000000}"/>
    <cellStyle name="Percent 6 2" xfId="111" xr:uid="{A87E255C-715D-47CB-AE57-C0EA9CC649BD}"/>
    <cellStyle name="Percent 6 3" xfId="110" xr:uid="{BF408188-263C-43C3-BE16-8A7C0E69CB9D}"/>
    <cellStyle name="Percent 7" xfId="35" xr:uid="{00000000-0005-0000-0000-000049000000}"/>
    <cellStyle name="Percent 8" xfId="38" xr:uid="{00000000-0005-0000-0000-00004A000000}"/>
    <cellStyle name="Percent 9" xfId="41" xr:uid="{00000000-0005-0000-0000-00004B000000}"/>
    <cellStyle name="Style 1" xfId="17" xr:uid="{00000000-0005-0000-0000-00004C000000}"/>
    <cellStyle name="Style 1 2" xfId="81" xr:uid="{6BF87EFE-57AE-4356-8FE4-A03CCBE5D61A}"/>
    <cellStyle name="Style 2" xfId="82" xr:uid="{F6E2B2AB-8E5E-45A4-8E0F-C4EDCC4123C3}"/>
  </cellStyles>
  <dxfs count="0"/>
  <tableStyles count="0" defaultTableStyle="TableStyleMedium2" defaultPivotStyle="PivotStyleLight16"/>
  <colors>
    <mruColors>
      <color rgb="FF00FFFF"/>
      <color rgb="FF00FFCC"/>
      <color rgb="FF00FF99"/>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3.xml"/><Relationship Id="rId89" Type="http://schemas.openxmlformats.org/officeDocument/2006/relationships/externalLink" Target="externalLinks/externalLink18.xml"/><Relationship Id="rId112" Type="http://schemas.openxmlformats.org/officeDocument/2006/relationships/externalLink" Target="externalLinks/externalLink41.xml"/><Relationship Id="rId16" Type="http://schemas.openxmlformats.org/officeDocument/2006/relationships/worksheet" Target="worksheets/sheet16.xml"/><Relationship Id="rId107" Type="http://schemas.openxmlformats.org/officeDocument/2006/relationships/externalLink" Target="externalLinks/externalLink3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3.xml"/><Relationship Id="rId79" Type="http://schemas.openxmlformats.org/officeDocument/2006/relationships/externalLink" Target="externalLinks/externalLink8.xml"/><Relationship Id="rId87" Type="http://schemas.openxmlformats.org/officeDocument/2006/relationships/externalLink" Target="externalLinks/externalLink16.xml"/><Relationship Id="rId102" Type="http://schemas.openxmlformats.org/officeDocument/2006/relationships/externalLink" Target="externalLinks/externalLink31.xml"/><Relationship Id="rId110" Type="http://schemas.openxmlformats.org/officeDocument/2006/relationships/externalLink" Target="externalLinks/externalLink39.xml"/><Relationship Id="rId115"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externalLink" Target="externalLinks/externalLink11.xml"/><Relationship Id="rId90" Type="http://schemas.openxmlformats.org/officeDocument/2006/relationships/externalLink" Target="externalLinks/externalLink19.xml"/><Relationship Id="rId95" Type="http://schemas.openxmlformats.org/officeDocument/2006/relationships/externalLink" Target="externalLinks/externalLink2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6.xml"/><Relationship Id="rId100" Type="http://schemas.openxmlformats.org/officeDocument/2006/relationships/externalLink" Target="externalLinks/externalLink29.xml"/><Relationship Id="rId105" Type="http://schemas.openxmlformats.org/officeDocument/2006/relationships/externalLink" Target="externalLinks/externalLink34.xml"/><Relationship Id="rId113" Type="http://schemas.openxmlformats.org/officeDocument/2006/relationships/externalLink" Target="externalLinks/externalLink4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xml"/><Relationship Id="rId80" Type="http://schemas.openxmlformats.org/officeDocument/2006/relationships/externalLink" Target="externalLinks/externalLink9.xml"/><Relationship Id="rId85" Type="http://schemas.openxmlformats.org/officeDocument/2006/relationships/externalLink" Target="externalLinks/externalLink14.xml"/><Relationship Id="rId93" Type="http://schemas.openxmlformats.org/officeDocument/2006/relationships/externalLink" Target="externalLinks/externalLink22.xml"/><Relationship Id="rId98" Type="http://schemas.openxmlformats.org/officeDocument/2006/relationships/externalLink" Target="externalLinks/externalLink2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externalLink" Target="externalLinks/externalLink32.xml"/><Relationship Id="rId108" Type="http://schemas.openxmlformats.org/officeDocument/2006/relationships/externalLink" Target="externalLinks/externalLink37.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4.xml"/><Relationship Id="rId83" Type="http://schemas.openxmlformats.org/officeDocument/2006/relationships/externalLink" Target="externalLinks/externalLink12.xml"/><Relationship Id="rId88" Type="http://schemas.openxmlformats.org/officeDocument/2006/relationships/externalLink" Target="externalLinks/externalLink17.xml"/><Relationship Id="rId91" Type="http://schemas.openxmlformats.org/officeDocument/2006/relationships/externalLink" Target="externalLinks/externalLink20.xml"/><Relationship Id="rId96" Type="http://schemas.openxmlformats.org/officeDocument/2006/relationships/externalLink" Target="externalLinks/externalLink25.xml"/><Relationship Id="rId11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35.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2.xml"/><Relationship Id="rId78" Type="http://schemas.openxmlformats.org/officeDocument/2006/relationships/externalLink" Target="externalLinks/externalLink7.xml"/><Relationship Id="rId81" Type="http://schemas.openxmlformats.org/officeDocument/2006/relationships/externalLink" Target="externalLinks/externalLink10.xml"/><Relationship Id="rId86" Type="http://schemas.openxmlformats.org/officeDocument/2006/relationships/externalLink" Target="externalLinks/externalLink15.xml"/><Relationship Id="rId94" Type="http://schemas.openxmlformats.org/officeDocument/2006/relationships/externalLink" Target="externalLinks/externalLink23.xml"/><Relationship Id="rId99" Type="http://schemas.openxmlformats.org/officeDocument/2006/relationships/externalLink" Target="externalLinks/externalLink28.xml"/><Relationship Id="rId101"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38.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5.xml"/><Relationship Id="rId97" Type="http://schemas.openxmlformats.org/officeDocument/2006/relationships/externalLink" Target="externalLinks/externalLink26.xml"/><Relationship Id="rId104" Type="http://schemas.openxmlformats.org/officeDocument/2006/relationships/externalLink" Target="externalLinks/externalLink3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2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drawing1.xml><?xml version="1.0" encoding="utf-8"?>
<xdr:wsDr xmlns:xdr="http://schemas.openxmlformats.org/drawingml/2006/spreadsheetDrawing" xmlns:a="http://schemas.openxmlformats.org/drawingml/2006/main">
  <xdr:twoCellAnchor>
    <xdr:from>
      <xdr:col>10</xdr:col>
      <xdr:colOff>500062</xdr:colOff>
      <xdr:row>11</xdr:row>
      <xdr:rowOff>154781</xdr:rowOff>
    </xdr:from>
    <xdr:to>
      <xdr:col>14</xdr:col>
      <xdr:colOff>488156</xdr:colOff>
      <xdr:row>14</xdr:row>
      <xdr:rowOff>202406</xdr:rowOff>
    </xdr:to>
    <xdr:sp macro="" textlink="">
      <xdr:nvSpPr>
        <xdr:cNvPr id="2" name="TextBox 1">
          <a:extLst>
            <a:ext uri="{FF2B5EF4-FFF2-40B4-BE49-F238E27FC236}">
              <a16:creationId xmlns:a16="http://schemas.microsoft.com/office/drawing/2014/main" id="{B6C11C74-D094-4F23-88C3-010BB9AA73AC}"/>
            </a:ext>
          </a:extLst>
        </xdr:cNvPr>
        <xdr:cNvSpPr txBox="1"/>
      </xdr:nvSpPr>
      <xdr:spPr>
        <a:xfrm rot="20261272">
          <a:off x="3250406" y="3286125"/>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695324</xdr:colOff>
      <xdr:row>10</xdr:row>
      <xdr:rowOff>38100</xdr:rowOff>
    </xdr:from>
    <xdr:to>
      <xdr:col>8</xdr:col>
      <xdr:colOff>454818</xdr:colOff>
      <xdr:row>14</xdr:row>
      <xdr:rowOff>61912</xdr:rowOff>
    </xdr:to>
    <xdr:sp macro="" textlink="">
      <xdr:nvSpPr>
        <xdr:cNvPr id="2" name="TextBox 1">
          <a:extLst>
            <a:ext uri="{FF2B5EF4-FFF2-40B4-BE49-F238E27FC236}">
              <a16:creationId xmlns:a16="http://schemas.microsoft.com/office/drawing/2014/main" id="{C82EF4E3-9725-4463-B4A2-088F8AAD0C3A}"/>
            </a:ext>
          </a:extLst>
        </xdr:cNvPr>
        <xdr:cNvSpPr txBox="1"/>
      </xdr:nvSpPr>
      <xdr:spPr>
        <a:xfrm rot="20261272">
          <a:off x="4486274" y="1752600"/>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95250</xdr:colOff>
      <xdr:row>7</xdr:row>
      <xdr:rowOff>200025</xdr:rowOff>
    </xdr:from>
    <xdr:to>
      <xdr:col>14</xdr:col>
      <xdr:colOff>731044</xdr:colOff>
      <xdr:row>9</xdr:row>
      <xdr:rowOff>338137</xdr:rowOff>
    </xdr:to>
    <xdr:sp macro="" textlink="">
      <xdr:nvSpPr>
        <xdr:cNvPr id="2" name="TextBox 1">
          <a:extLst>
            <a:ext uri="{FF2B5EF4-FFF2-40B4-BE49-F238E27FC236}">
              <a16:creationId xmlns:a16="http://schemas.microsoft.com/office/drawing/2014/main" id="{CBABAF4E-7641-45F9-BF55-4ABF9779B9F1}"/>
            </a:ext>
          </a:extLst>
        </xdr:cNvPr>
        <xdr:cNvSpPr txBox="1"/>
      </xdr:nvSpPr>
      <xdr:spPr>
        <a:xfrm rot="20261272">
          <a:off x="4095750" y="2486025"/>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613833</xdr:colOff>
      <xdr:row>9</xdr:row>
      <xdr:rowOff>116417</xdr:rowOff>
    </xdr:from>
    <xdr:to>
      <xdr:col>5</xdr:col>
      <xdr:colOff>744802</xdr:colOff>
      <xdr:row>12</xdr:row>
      <xdr:rowOff>161395</xdr:rowOff>
    </xdr:to>
    <xdr:sp macro="" textlink="">
      <xdr:nvSpPr>
        <xdr:cNvPr id="2" name="TextBox 1">
          <a:extLst>
            <a:ext uri="{FF2B5EF4-FFF2-40B4-BE49-F238E27FC236}">
              <a16:creationId xmlns:a16="http://schemas.microsoft.com/office/drawing/2014/main" id="{B8C4E2B0-55EE-4A2F-A7BE-541577EFC9D3}"/>
            </a:ext>
          </a:extLst>
        </xdr:cNvPr>
        <xdr:cNvSpPr txBox="1"/>
      </xdr:nvSpPr>
      <xdr:spPr>
        <a:xfrm rot="20261272">
          <a:off x="3513666" y="2762250"/>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0</xdr:colOff>
      <xdr:row>10</xdr:row>
      <xdr:rowOff>0</xdr:rowOff>
    </xdr:from>
    <xdr:to>
      <xdr:col>15</xdr:col>
      <xdr:colOff>340519</xdr:colOff>
      <xdr:row>13</xdr:row>
      <xdr:rowOff>176212</xdr:rowOff>
    </xdr:to>
    <xdr:sp macro="" textlink="">
      <xdr:nvSpPr>
        <xdr:cNvPr id="2" name="TextBox 1">
          <a:extLst>
            <a:ext uri="{FF2B5EF4-FFF2-40B4-BE49-F238E27FC236}">
              <a16:creationId xmlns:a16="http://schemas.microsoft.com/office/drawing/2014/main" id="{6487BF35-3539-49C0-B82E-DF9991D3CA18}"/>
            </a:ext>
          </a:extLst>
        </xdr:cNvPr>
        <xdr:cNvSpPr txBox="1"/>
      </xdr:nvSpPr>
      <xdr:spPr>
        <a:xfrm rot="20261272">
          <a:off x="3829050" y="2676525"/>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11</xdr:row>
      <xdr:rowOff>0</xdr:rowOff>
    </xdr:from>
    <xdr:to>
      <xdr:col>10</xdr:col>
      <xdr:colOff>746509</xdr:colOff>
      <xdr:row>14</xdr:row>
      <xdr:rowOff>177441</xdr:rowOff>
    </xdr:to>
    <xdr:sp macro="" textlink="">
      <xdr:nvSpPr>
        <xdr:cNvPr id="2" name="TextBox 1">
          <a:extLst>
            <a:ext uri="{FF2B5EF4-FFF2-40B4-BE49-F238E27FC236}">
              <a16:creationId xmlns:a16="http://schemas.microsoft.com/office/drawing/2014/main" id="{1CEC8F09-CA52-4F52-BBF7-643C6C561605}"/>
            </a:ext>
          </a:extLst>
        </xdr:cNvPr>
        <xdr:cNvSpPr txBox="1"/>
      </xdr:nvSpPr>
      <xdr:spPr>
        <a:xfrm rot="20261272">
          <a:off x="7630242" y="3031613"/>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0</xdr:colOff>
      <xdr:row>16</xdr:row>
      <xdr:rowOff>0</xdr:rowOff>
    </xdr:from>
    <xdr:to>
      <xdr:col>11</xdr:col>
      <xdr:colOff>887956</xdr:colOff>
      <xdr:row>19</xdr:row>
      <xdr:rowOff>3759</xdr:rowOff>
    </xdr:to>
    <xdr:sp macro="" textlink="">
      <xdr:nvSpPr>
        <xdr:cNvPr id="2" name="TextBox 1">
          <a:extLst>
            <a:ext uri="{FF2B5EF4-FFF2-40B4-BE49-F238E27FC236}">
              <a16:creationId xmlns:a16="http://schemas.microsoft.com/office/drawing/2014/main" id="{F5A08142-264D-4598-8240-44C01B72F2C7}"/>
            </a:ext>
          </a:extLst>
        </xdr:cNvPr>
        <xdr:cNvSpPr txBox="1"/>
      </xdr:nvSpPr>
      <xdr:spPr>
        <a:xfrm rot="20261272">
          <a:off x="8101263" y="4251158"/>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16</xdr:row>
      <xdr:rowOff>0</xdr:rowOff>
    </xdr:from>
    <xdr:to>
      <xdr:col>12</xdr:col>
      <xdr:colOff>787477</xdr:colOff>
      <xdr:row>19</xdr:row>
      <xdr:rowOff>156958</xdr:rowOff>
    </xdr:to>
    <xdr:sp macro="" textlink="">
      <xdr:nvSpPr>
        <xdr:cNvPr id="2" name="TextBox 1">
          <a:extLst>
            <a:ext uri="{FF2B5EF4-FFF2-40B4-BE49-F238E27FC236}">
              <a16:creationId xmlns:a16="http://schemas.microsoft.com/office/drawing/2014/main" id="{76E4176C-6B4F-4DCD-9A44-266D43DFE500}"/>
            </a:ext>
          </a:extLst>
        </xdr:cNvPr>
        <xdr:cNvSpPr txBox="1"/>
      </xdr:nvSpPr>
      <xdr:spPr>
        <a:xfrm rot="20261272">
          <a:off x="7066935" y="3871452"/>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464324</xdr:colOff>
      <xdr:row>16</xdr:row>
      <xdr:rowOff>0</xdr:rowOff>
    </xdr:from>
    <xdr:to>
      <xdr:col>7</xdr:col>
      <xdr:colOff>369074</xdr:colOff>
      <xdr:row>19</xdr:row>
      <xdr:rowOff>190500</xdr:rowOff>
    </xdr:to>
    <xdr:sp macro="" textlink="">
      <xdr:nvSpPr>
        <xdr:cNvPr id="2" name="TextBox 1">
          <a:extLst>
            <a:ext uri="{FF2B5EF4-FFF2-40B4-BE49-F238E27FC236}">
              <a16:creationId xmlns:a16="http://schemas.microsoft.com/office/drawing/2014/main" id="{FB47ECC2-4421-47CF-883F-107012962E3A}"/>
            </a:ext>
          </a:extLst>
        </xdr:cNvPr>
        <xdr:cNvSpPr txBox="1"/>
      </xdr:nvSpPr>
      <xdr:spPr>
        <a:xfrm rot="20261272">
          <a:off x="4738668" y="4167188"/>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716725</xdr:colOff>
      <xdr:row>33</xdr:row>
      <xdr:rowOff>134137</xdr:rowOff>
    </xdr:from>
    <xdr:to>
      <xdr:col>7</xdr:col>
      <xdr:colOff>720694</xdr:colOff>
      <xdr:row>40</xdr:row>
      <xdr:rowOff>151721</xdr:rowOff>
    </xdr:to>
    <xdr:sp macro="" textlink="">
      <xdr:nvSpPr>
        <xdr:cNvPr id="2" name="TextBox 1">
          <a:extLst>
            <a:ext uri="{FF2B5EF4-FFF2-40B4-BE49-F238E27FC236}">
              <a16:creationId xmlns:a16="http://schemas.microsoft.com/office/drawing/2014/main" id="{DF6C2B8B-D29C-43ED-A263-7AD28B2220A1}"/>
            </a:ext>
          </a:extLst>
        </xdr:cNvPr>
        <xdr:cNvSpPr txBox="1"/>
      </xdr:nvSpPr>
      <xdr:spPr>
        <a:xfrm rot="20261272">
          <a:off x="7056142" y="6801637"/>
          <a:ext cx="3655219" cy="13510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Since Transmission line is integral</a:t>
          </a:r>
          <a:r>
            <a:rPr lang="en-IN" sz="2000" b="1" baseline="0"/>
            <a:t> part of Rosa Project, seperate Loan account is not available</a:t>
          </a:r>
          <a:endParaRPr lang="en-IN" sz="2000" b="1"/>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0</xdr:colOff>
      <xdr:row>14</xdr:row>
      <xdr:rowOff>0</xdr:rowOff>
    </xdr:from>
    <xdr:to>
      <xdr:col>13</xdr:col>
      <xdr:colOff>816769</xdr:colOff>
      <xdr:row>16</xdr:row>
      <xdr:rowOff>176212</xdr:rowOff>
    </xdr:to>
    <xdr:sp macro="" textlink="">
      <xdr:nvSpPr>
        <xdr:cNvPr id="2" name="TextBox 1">
          <a:extLst>
            <a:ext uri="{FF2B5EF4-FFF2-40B4-BE49-F238E27FC236}">
              <a16:creationId xmlns:a16="http://schemas.microsoft.com/office/drawing/2014/main" id="{77B9C575-3829-46FD-9CD8-05219215FA77}"/>
            </a:ext>
          </a:extLst>
        </xdr:cNvPr>
        <xdr:cNvSpPr txBox="1"/>
      </xdr:nvSpPr>
      <xdr:spPr>
        <a:xfrm rot="20261272">
          <a:off x="10448925" y="4152900"/>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Nil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907676</xdr:colOff>
      <xdr:row>10</xdr:row>
      <xdr:rowOff>437028</xdr:rowOff>
    </xdr:from>
    <xdr:to>
      <xdr:col>15</xdr:col>
      <xdr:colOff>237424</xdr:colOff>
      <xdr:row>14</xdr:row>
      <xdr:rowOff>1399</xdr:rowOff>
    </xdr:to>
    <xdr:sp macro="" textlink="">
      <xdr:nvSpPr>
        <xdr:cNvPr id="2" name="TextBox 1">
          <a:extLst>
            <a:ext uri="{FF2B5EF4-FFF2-40B4-BE49-F238E27FC236}">
              <a16:creationId xmlns:a16="http://schemas.microsoft.com/office/drawing/2014/main" id="{36C59B57-25B5-46CC-ACFE-B04E99F034C3}"/>
            </a:ext>
          </a:extLst>
        </xdr:cNvPr>
        <xdr:cNvSpPr txBox="1"/>
      </xdr:nvSpPr>
      <xdr:spPr>
        <a:xfrm rot="20261272">
          <a:off x="3664323" y="3126440"/>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390524</xdr:colOff>
      <xdr:row>5</xdr:row>
      <xdr:rowOff>257176</xdr:rowOff>
    </xdr:from>
    <xdr:to>
      <xdr:col>7</xdr:col>
      <xdr:colOff>102393</xdr:colOff>
      <xdr:row>8</xdr:row>
      <xdr:rowOff>61913</xdr:rowOff>
    </xdr:to>
    <xdr:sp macro="" textlink="">
      <xdr:nvSpPr>
        <xdr:cNvPr id="2" name="TextBox 1">
          <a:extLst>
            <a:ext uri="{FF2B5EF4-FFF2-40B4-BE49-F238E27FC236}">
              <a16:creationId xmlns:a16="http://schemas.microsoft.com/office/drawing/2014/main" id="{7F27D78D-FF72-4686-891E-7DB503DFA838}"/>
            </a:ext>
          </a:extLst>
        </xdr:cNvPr>
        <xdr:cNvSpPr txBox="1"/>
      </xdr:nvSpPr>
      <xdr:spPr>
        <a:xfrm rot="20261272">
          <a:off x="3581399" y="1628776"/>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201085</xdr:colOff>
      <xdr:row>10</xdr:row>
      <xdr:rowOff>21167</xdr:rowOff>
    </xdr:from>
    <xdr:to>
      <xdr:col>11</xdr:col>
      <xdr:colOff>342637</xdr:colOff>
      <xdr:row>11</xdr:row>
      <xdr:rowOff>563562</xdr:rowOff>
    </xdr:to>
    <xdr:sp macro="" textlink="">
      <xdr:nvSpPr>
        <xdr:cNvPr id="2" name="TextBox 1">
          <a:extLst>
            <a:ext uri="{FF2B5EF4-FFF2-40B4-BE49-F238E27FC236}">
              <a16:creationId xmlns:a16="http://schemas.microsoft.com/office/drawing/2014/main" id="{B47F79D3-4ED7-4735-BB56-D24103C9BE7C}"/>
            </a:ext>
          </a:extLst>
        </xdr:cNvPr>
        <xdr:cNvSpPr txBox="1"/>
      </xdr:nvSpPr>
      <xdr:spPr>
        <a:xfrm rot="20261272">
          <a:off x="7514168" y="2635250"/>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Nil</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391584</xdr:colOff>
      <xdr:row>7</xdr:row>
      <xdr:rowOff>338668</xdr:rowOff>
    </xdr:from>
    <xdr:to>
      <xdr:col>12</xdr:col>
      <xdr:colOff>67470</xdr:colOff>
      <xdr:row>11</xdr:row>
      <xdr:rowOff>161396</xdr:rowOff>
    </xdr:to>
    <xdr:sp macro="" textlink="">
      <xdr:nvSpPr>
        <xdr:cNvPr id="2" name="TextBox 1">
          <a:extLst>
            <a:ext uri="{FF2B5EF4-FFF2-40B4-BE49-F238E27FC236}">
              <a16:creationId xmlns:a16="http://schemas.microsoft.com/office/drawing/2014/main" id="{304CB55E-E2A7-4195-9E7F-A0ABAF0911CE}"/>
            </a:ext>
          </a:extLst>
        </xdr:cNvPr>
        <xdr:cNvSpPr txBox="1"/>
      </xdr:nvSpPr>
      <xdr:spPr>
        <a:xfrm rot="20261272">
          <a:off x="6223001" y="2159001"/>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Nil</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485774</xdr:colOff>
      <xdr:row>10</xdr:row>
      <xdr:rowOff>161925</xdr:rowOff>
    </xdr:from>
    <xdr:to>
      <xdr:col>11</xdr:col>
      <xdr:colOff>16668</xdr:colOff>
      <xdr:row>13</xdr:row>
      <xdr:rowOff>185737</xdr:rowOff>
    </xdr:to>
    <xdr:sp macro="" textlink="">
      <xdr:nvSpPr>
        <xdr:cNvPr id="2" name="TextBox 1">
          <a:extLst>
            <a:ext uri="{FF2B5EF4-FFF2-40B4-BE49-F238E27FC236}">
              <a16:creationId xmlns:a16="http://schemas.microsoft.com/office/drawing/2014/main" id="{2206259C-840B-4E6D-9FF6-CBAB09C41B05}"/>
            </a:ext>
          </a:extLst>
        </xdr:cNvPr>
        <xdr:cNvSpPr txBox="1"/>
      </xdr:nvSpPr>
      <xdr:spPr>
        <a:xfrm rot="20261272">
          <a:off x="4286249" y="3028950"/>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18</xdr:row>
      <xdr:rowOff>0</xdr:rowOff>
    </xdr:from>
    <xdr:to>
      <xdr:col>16</xdr:col>
      <xdr:colOff>171790</xdr:colOff>
      <xdr:row>21</xdr:row>
      <xdr:rowOff>159883</xdr:rowOff>
    </xdr:to>
    <xdr:sp macro="" textlink="">
      <xdr:nvSpPr>
        <xdr:cNvPr id="2" name="TextBox 1">
          <a:extLst>
            <a:ext uri="{FF2B5EF4-FFF2-40B4-BE49-F238E27FC236}">
              <a16:creationId xmlns:a16="http://schemas.microsoft.com/office/drawing/2014/main" id="{210B55B6-EDB5-46B9-9224-DE615D9525B5}"/>
            </a:ext>
          </a:extLst>
        </xdr:cNvPr>
        <xdr:cNvSpPr txBox="1"/>
      </xdr:nvSpPr>
      <xdr:spPr>
        <a:xfrm rot="20261272">
          <a:off x="11838214" y="4953000"/>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771525</xdr:colOff>
      <xdr:row>15</xdr:row>
      <xdr:rowOff>0</xdr:rowOff>
    </xdr:from>
    <xdr:to>
      <xdr:col>8</xdr:col>
      <xdr:colOff>350044</xdr:colOff>
      <xdr:row>18</xdr:row>
      <xdr:rowOff>185737</xdr:rowOff>
    </xdr:to>
    <xdr:sp macro="" textlink="">
      <xdr:nvSpPr>
        <xdr:cNvPr id="2" name="TextBox 1">
          <a:extLst>
            <a:ext uri="{FF2B5EF4-FFF2-40B4-BE49-F238E27FC236}">
              <a16:creationId xmlns:a16="http://schemas.microsoft.com/office/drawing/2014/main" id="{28CD1E4C-E00D-4BBC-B37B-285B9ED5D486}"/>
            </a:ext>
          </a:extLst>
        </xdr:cNvPr>
        <xdr:cNvSpPr txBox="1"/>
      </xdr:nvSpPr>
      <xdr:spPr>
        <a:xfrm rot="20261272">
          <a:off x="3600450" y="3238500"/>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744681</xdr:colOff>
      <xdr:row>11</xdr:row>
      <xdr:rowOff>173183</xdr:rowOff>
    </xdr:from>
    <xdr:to>
      <xdr:col>8</xdr:col>
      <xdr:colOff>659173</xdr:colOff>
      <xdr:row>17</xdr:row>
      <xdr:rowOff>6495</xdr:rowOff>
    </xdr:to>
    <xdr:sp macro="" textlink="">
      <xdr:nvSpPr>
        <xdr:cNvPr id="2" name="TextBox 1">
          <a:extLst>
            <a:ext uri="{FF2B5EF4-FFF2-40B4-BE49-F238E27FC236}">
              <a16:creationId xmlns:a16="http://schemas.microsoft.com/office/drawing/2014/main" id="{7A223F5D-4870-4D14-913A-9A181BC2FE56}"/>
            </a:ext>
          </a:extLst>
        </xdr:cNvPr>
        <xdr:cNvSpPr txBox="1"/>
      </xdr:nvSpPr>
      <xdr:spPr>
        <a:xfrm rot="20261272">
          <a:off x="2718954" y="2286001"/>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428625</xdr:colOff>
      <xdr:row>11</xdr:row>
      <xdr:rowOff>152400</xdr:rowOff>
    </xdr:from>
    <xdr:to>
      <xdr:col>8</xdr:col>
      <xdr:colOff>759619</xdr:colOff>
      <xdr:row>16</xdr:row>
      <xdr:rowOff>176212</xdr:rowOff>
    </xdr:to>
    <xdr:sp macro="" textlink="">
      <xdr:nvSpPr>
        <xdr:cNvPr id="2" name="TextBox 1">
          <a:extLst>
            <a:ext uri="{FF2B5EF4-FFF2-40B4-BE49-F238E27FC236}">
              <a16:creationId xmlns:a16="http://schemas.microsoft.com/office/drawing/2014/main" id="{97397350-8D30-4E7A-B163-078616888A36}"/>
            </a:ext>
          </a:extLst>
        </xdr:cNvPr>
        <xdr:cNvSpPr txBox="1"/>
      </xdr:nvSpPr>
      <xdr:spPr>
        <a:xfrm rot="20261272">
          <a:off x="4124325" y="2457450"/>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171451</xdr:colOff>
      <xdr:row>8</xdr:row>
      <xdr:rowOff>9525</xdr:rowOff>
    </xdr:from>
    <xdr:to>
      <xdr:col>4</xdr:col>
      <xdr:colOff>1064420</xdr:colOff>
      <xdr:row>11</xdr:row>
      <xdr:rowOff>185737</xdr:rowOff>
    </xdr:to>
    <xdr:sp macro="" textlink="">
      <xdr:nvSpPr>
        <xdr:cNvPr id="2" name="TextBox 1">
          <a:extLst>
            <a:ext uri="{FF2B5EF4-FFF2-40B4-BE49-F238E27FC236}">
              <a16:creationId xmlns:a16="http://schemas.microsoft.com/office/drawing/2014/main" id="{94287625-5E6D-4B71-AFDE-4258A9D40FEB}"/>
            </a:ext>
          </a:extLst>
        </xdr:cNvPr>
        <xdr:cNvSpPr txBox="1"/>
      </xdr:nvSpPr>
      <xdr:spPr>
        <a:xfrm rot="20261272">
          <a:off x="819151" y="2362200"/>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142876</xdr:colOff>
      <xdr:row>8</xdr:row>
      <xdr:rowOff>47625</xdr:rowOff>
    </xdr:from>
    <xdr:to>
      <xdr:col>24</xdr:col>
      <xdr:colOff>488158</xdr:colOff>
      <xdr:row>10</xdr:row>
      <xdr:rowOff>261937</xdr:rowOff>
    </xdr:to>
    <xdr:sp macro="" textlink="">
      <xdr:nvSpPr>
        <xdr:cNvPr id="2" name="TextBox 1">
          <a:extLst>
            <a:ext uri="{FF2B5EF4-FFF2-40B4-BE49-F238E27FC236}">
              <a16:creationId xmlns:a16="http://schemas.microsoft.com/office/drawing/2014/main" id="{FD95F044-CB6F-49A8-B95D-A108B90E2D7D}"/>
            </a:ext>
          </a:extLst>
        </xdr:cNvPr>
        <xdr:cNvSpPr txBox="1"/>
      </xdr:nvSpPr>
      <xdr:spPr>
        <a:xfrm rot="20261272">
          <a:off x="7405689" y="2595563"/>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3079749</xdr:colOff>
      <xdr:row>9</xdr:row>
      <xdr:rowOff>306917</xdr:rowOff>
    </xdr:from>
    <xdr:to>
      <xdr:col>6</xdr:col>
      <xdr:colOff>268551</xdr:colOff>
      <xdr:row>13</xdr:row>
      <xdr:rowOff>55563</xdr:rowOff>
    </xdr:to>
    <xdr:sp macro="" textlink="">
      <xdr:nvSpPr>
        <xdr:cNvPr id="2" name="TextBox 1">
          <a:extLst>
            <a:ext uri="{FF2B5EF4-FFF2-40B4-BE49-F238E27FC236}">
              <a16:creationId xmlns:a16="http://schemas.microsoft.com/office/drawing/2014/main" id="{4B79E74F-F1EB-4A5E-A7D1-F7E462DEFF54}"/>
            </a:ext>
          </a:extLst>
        </xdr:cNvPr>
        <xdr:cNvSpPr txBox="1"/>
      </xdr:nvSpPr>
      <xdr:spPr>
        <a:xfrm rot="20261272">
          <a:off x="3503082" y="2931584"/>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110557</xdr:colOff>
      <xdr:row>8</xdr:row>
      <xdr:rowOff>25512</xdr:rowOff>
    </xdr:from>
    <xdr:to>
      <xdr:col>4</xdr:col>
      <xdr:colOff>814727</xdr:colOff>
      <xdr:row>11</xdr:row>
      <xdr:rowOff>210909</xdr:rowOff>
    </xdr:to>
    <xdr:sp macro="" textlink="">
      <xdr:nvSpPr>
        <xdr:cNvPr id="2" name="TextBox 1">
          <a:extLst>
            <a:ext uri="{FF2B5EF4-FFF2-40B4-BE49-F238E27FC236}">
              <a16:creationId xmlns:a16="http://schemas.microsoft.com/office/drawing/2014/main" id="{F3A88E34-B53A-4107-A2AB-C733B7B1FA2C}"/>
            </a:ext>
          </a:extLst>
        </xdr:cNvPr>
        <xdr:cNvSpPr txBox="1"/>
      </xdr:nvSpPr>
      <xdr:spPr>
        <a:xfrm rot="20261272">
          <a:off x="1411740" y="2517320"/>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428625</xdr:colOff>
      <xdr:row>8</xdr:row>
      <xdr:rowOff>409574</xdr:rowOff>
    </xdr:from>
    <xdr:to>
      <xdr:col>7</xdr:col>
      <xdr:colOff>664369</xdr:colOff>
      <xdr:row>11</xdr:row>
      <xdr:rowOff>309561</xdr:rowOff>
    </xdr:to>
    <xdr:sp macro="" textlink="">
      <xdr:nvSpPr>
        <xdr:cNvPr id="2" name="TextBox 1">
          <a:extLst>
            <a:ext uri="{FF2B5EF4-FFF2-40B4-BE49-F238E27FC236}">
              <a16:creationId xmlns:a16="http://schemas.microsoft.com/office/drawing/2014/main" id="{93D3DF1F-48C8-4354-AB7E-3A0CC63B59FF}"/>
            </a:ext>
          </a:extLst>
        </xdr:cNvPr>
        <xdr:cNvSpPr txBox="1"/>
      </xdr:nvSpPr>
      <xdr:spPr>
        <a:xfrm rot="20261272">
          <a:off x="3971925" y="2838449"/>
          <a:ext cx="3655219" cy="976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2000" b="1"/>
            <a:t>Not Applicable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4REL-F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201-04REL-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c\Model%20FY%2006-07\Copy%20of%20LFore-20-oct-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c\Model%20FY%2006-07\Copy%20of%20LFore-20-oct-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CRISAdvisory\UPERC\Assistance%20to%20UPERC%20on%20ARR%20Tariff%20Petitions\Workings\Post%20audited%20accounts\ARR\Revenue%20Model%20-%20Rev%201%20-%20Final%20for%20Chairman%20Si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RISAdvisory\UPERC\Assistance%20to%20UPERC%20on%20ARR%20Tariff%20Petitions\Workings\Post%20audited%20accounts\ARR\Revenue%20Model%20-%20Rev%201%20-%20Final%20for%20Chairman%20Si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Users\dineshy863\Downloads\UPERC\FY%202016-17\Draft%20Orders\DVVNL\Petition\PuVVNL%20-%20Revenue%20Dat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dineshy863\Downloads\UPERC\FY%202016-17\Draft%20Orders\DVVNL\Petition\PuVVNL%20-%20Revenue%20Dat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Users\dineshy863\Downloads\UPERC\FY%202016-17\Draft%20Orders\DVVNL\Petition\FY%202014-15(P)\MVVNL%20-%20Revenue%20Data%2015-16(P).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ineshy863\Downloads\UPERC\FY%202016-17\Draft%20Orders\DVVNL\Petition\FY%202014-15(P)\MVVNL%20-%20Revenue%20Data%2015-16(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a\AppData\Roaming\Microsoft\Excel\201-04REL-F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Assignments%20in%20FY%202009-10\UERC%20R1\Santosh%20Workings\UPCL%20Power%20Purchase\Latest%20Models\New%20Folder\New%20Folder\Chairman%20workings\Bhadra\Power\APSEB\Tariff%20Filing\TARIFF%20MODEL\TARIFF_II.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ssignments%20in%20FY%202009-10\UERC%20R1\Santosh%20Workings\UPCL%20Power%20Purchase\Latest%20Models\New%20Folder\New%20Folder\Chairman%20workings\Bhadra\Power\APSEB\Tariff%20Filing\TARIFF%20MODEL\TARIFF_II.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Cal-work\116475%20(Uttar%20Pradesh)\Trip_2003_10\Load%20forecasting\LFore_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Cal-work\116475%20(Uttar%20Pradesh)\Trip_2003_10\Load%20forecasting\LFore_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al-work/116475%20(Uttar%20Pradesh)/Trip_2003_10/Load%20forecasting/LFore_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Assignments%20in%20FY%202009-10\UERC%20R1\Santosh%20Workings\UPCL%20Power%20Purchase\Latest%20Models\New%20Folder\New%20Folder\Chairman%20workings\UP\FINANCE\Model-PwC\Model%201901\upse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Assignments%20in%20FY%202009-10\UERC%20R1\Santosh%20Workings\UPCL%20Power%20Purchase\Latest%20Models\New%20Folder\New%20Folder\Chairman%20workings\UP\FINANCE\Model-PwC\Model%201901\upse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ca3\d\payroll\pf%20yearly%20return%2026.04.07%20final\main%20files%20gvn%20to%20pf%20dept\pf%20yearly%20return%2026.04.07.xls%20-%20summar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IT\MSD%20India%20IS%20Inventory.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58.1.107\c$\Documents%20and%20Settings\shashankandey\My%20Documents\ARR-FY08\DEMFIXLD.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Documents%20and%20Settings\shashankandey\My%20Documents\ARR-FY08\DEMFIXL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Documents%20and%20Settings\gpgupta\Local%20Settings\Temporary%20Internet%20Files\OLKEE\Databank\1-Projects%20In%20Hand\DFID\ARR%202003-04\Arr%20Petition%202003-04\For%20Submission\ARR%20Forms%20For%20Submissio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aa\AppData\Roaming\Microsoft\Excel\Databank\1-Projects%20In%20Hand\DFID\ARR%202003-04\Arr%20Petition%202003-04\For%20Submission\ARR%20Forms%20For%20Submissio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atabank/1-Projects%20In%20Hand/DFID/ARR%202003-04/Arr%20Petition%202003-04/For%20Submission/ARR%20Forms%20For%20Submissio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H\overhds\Nov01\north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Documents%20and%20Settings\tsahoo.DLFLOR\Desktop\BUDGET%20Jul%2006\Working\BUDGET%20Jul%2006\Trading%20Summary%20Revised%20Budget%2006-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User21\shared%20doc\ARR%202.6%20REV\Performance\PERFORMANCE\ocm\Yearly_perf\OCMJAN200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nts%20and%20Settings/anurag/My%20Documents/petitions/Petition%20for%20trans%20ARR.doc/Databank/1-Projects%20In%20Hand/DFID/ARR%202003-04/Arr%20Petition%202003-04/For%20Submission/ARR%20Forms%20For%20Submissio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Documents%20and%20Settings\gpgupta\Local%20Settings\Temporary%20Internet%20Files\OLKEE\Sameer's%20folder\MSEB\Tariff%20Filing%202003-04\Outputs\Models\Working%20Models\old\Dispatch%202.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Sameer's%20folder/MSEB/Tariff%20Filing%202003-04/Outputs/Models/Working%20Models/old/Dispatch%20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shashankandey\My%20Documents\ARR-FY08\DEMFIXLD.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201-04REL-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bca3\d\payroll\pf%20yearly%20return%2026.04.07%20final\working%20files%20for%20pf%20yearly%20return\PF%20Return%20Yearly\Forms\Challans%20Detai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Performance\PERFORMANCE\ocm\Yearly_perf\OCMJAN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ocuments%20and%20Settings\Administrator\Application%20Data\Microsoft\Excel\My%20Documents%202007-08,%202008-09%20&amp;%202009-10\02%20Job%20Excel\09%20Commercial%20Diary%202010\Commercial%20Diary%20April%201%20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hashankandey/My%20Documents/ARR-FY08/DEMFIXL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Administrator/Application%20Data/Microsoft/Excel/My%20Documents%202007-08,%202008-09%20&amp;%202009-10/02%20Job%20Excel/09%20Commercial%20Diary%202010/Commercial%20Diary%20April%201%20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pennt\ksm\My%20Documents\AC\2002\fatax01-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ech1\EMAIL\Performance\PERFORMANCE\ocm\Yearly_perf\OCMJAN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A 3.7"/>
      <sheetName val="CE"/>
      <sheetName val="Metro consind updation sheet"/>
      <sheetName val="Dom"/>
      <sheetName val="201-04REL-Final"/>
      <sheetName val="A_3_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A 3.7"/>
      <sheetName val="CE"/>
      <sheetName val="Metro consind updation sheet"/>
      <sheetName val="Dom"/>
      <sheetName val="201-04REL-Final"/>
      <sheetName val="A_3_7"/>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40"/>
      <sheetName val="Addl.20"/>
      <sheetName val="SS-Cost"/>
      <sheetName val="Addl.63 (2)"/>
      <sheetName val="Addl_40"/>
      <sheetName val="132kv DCDS"/>
      <sheetName val=""/>
      <sheetName val="Unit_Rate"/>
      <sheetName val="160MVA_Addl"/>
      <sheetName val="220KV_FB"/>
      <sheetName val="315MVA_Addl"/>
      <sheetName val="Addl_401"/>
      <sheetName val="Addl_20"/>
      <sheetName val="Addl_63_(2)"/>
      <sheetName val="04REL"/>
      <sheetName val="A 3_7"/>
      <sheetName val="Salient1"/>
      <sheetName val="Cat_Ser_load"/>
      <sheetName val="data"/>
      <sheetName val="Sheet1"/>
      <sheetName val="Data base Feb 09"/>
      <sheetName val="grid"/>
      <sheetName val="PACK (B)"/>
      <sheetName val="Unit_Rate1"/>
      <sheetName val="160MVA_Addl1"/>
      <sheetName val="220KV_FB1"/>
      <sheetName val="315MVA_Addl1"/>
      <sheetName val="Addl_402"/>
      <sheetName val="Addl_201"/>
      <sheetName val="Addl_63_(2)1"/>
      <sheetName val="A_3_7"/>
      <sheetName val="Data_base_Feb_09"/>
      <sheetName val="132kv_DCDS"/>
      <sheetName val="PACK_(B)"/>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STN WISE EMR"/>
      <sheetName val="Inputs"/>
      <sheetName val="Dom"/>
      <sheetName val="R_Hrs_ Since Comm"/>
      <sheetName val="ATP"/>
      <sheetName val="UK"/>
      <sheetName val="Scheme Area Details_Block__ C2"/>
      <sheetName val="New33KVSS_E3"/>
      <sheetName val="Prop aug of Ex 33KVSS_E3a"/>
      <sheetName val="Coalmine"/>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t="str">
            <v xml:space="preserve"> </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
(with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t="str">
            <v xml:space="preserve"> </v>
          </cell>
        </row>
        <row r="173">
          <cell r="I173">
            <v>0</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t="str">
            <v xml:space="preserve"> </v>
          </cell>
        </row>
        <row r="186">
          <cell r="I186">
            <v>0</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t="str">
            <v xml:space="preserve"> </v>
          </cell>
        </row>
        <row r="198">
          <cell r="A198" t="str">
            <v xml:space="preserve"> </v>
          </cell>
          <cell r="B198" t="str">
            <v xml:space="preserve">Foundation work of </v>
          </cell>
          <cell r="C198">
            <v>0</v>
          </cell>
          <cell r="D198">
            <v>0</v>
          </cell>
          <cell r="E198">
            <v>0</v>
          </cell>
          <cell r="F198">
            <v>0</v>
          </cell>
          <cell r="G198">
            <v>0</v>
          </cell>
          <cell r="H198">
            <v>0</v>
          </cell>
          <cell r="I198" t="str">
            <v xml:space="preserve"> </v>
          </cell>
        </row>
        <row r="199">
          <cell r="I199">
            <v>0</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t="str">
            <v xml:space="preserve"> </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38">
          <cell r="A38">
            <v>0</v>
          </cell>
        </row>
      </sheetData>
      <sheetData sheetId="36"/>
      <sheetData sheetId="37"/>
      <sheetData sheetId="38">
        <row r="38">
          <cell r="A38" t="str">
            <v xml:space="preserve">ESTIMATE FOR INSTALLATION OF ADDITIONAL 1X40MVA 132/33KV TRANSFORMER AT EXISTING EHV SUBSTATION </v>
          </cell>
        </row>
      </sheetData>
      <sheetData sheetId="39">
        <row r="38">
          <cell r="A38" t="str">
            <v xml:space="preserve">ESTIMATE FOR INSTALLATION OF ADDITIONAL 1X40MVA 132/33KV TRANSFORMER AT EXISTING EHV SUBSTATION </v>
          </cell>
        </row>
      </sheetData>
      <sheetData sheetId="40"/>
      <sheetData sheetId="41"/>
      <sheetData sheetId="42"/>
      <sheetData sheetId="43"/>
      <sheetData sheetId="44"/>
      <sheetData sheetId="45"/>
      <sheetData sheetId="46">
        <row r="38">
          <cell r="A38">
            <v>0</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ow r="38">
          <cell r="A38" t="str">
            <v xml:space="preserve">ESTIMATE FOR INSTALLATION OF ADDITIONAL 1X40MVA 132/33KV TRANSFORMER AT EXISTING EHV SUBSTATION </v>
          </cell>
        </row>
      </sheetData>
      <sheetData sheetId="92"/>
      <sheetData sheetId="93"/>
      <sheetData sheetId="94"/>
      <sheetData sheetId="95"/>
      <sheetData sheetId="96"/>
      <sheetData sheetId="97"/>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
      <sheetName val="Basis"/>
      <sheetName val="Division"/>
      <sheetName val="Div_Pk"/>
      <sheetName val="Grp"/>
      <sheetName val="Grp_Pk"/>
      <sheetName val="F_Sum"/>
      <sheetName val="Indiv"/>
      <sheetName val="B_Sum"/>
      <sheetName val="B_Adj"/>
      <sheetName val="B_Dat"/>
      <sheetName val="Utility"/>
      <sheetName val="Admin"/>
      <sheetName val="Sens"/>
      <sheetName val="Peaks"/>
      <sheetName val="Graphs"/>
      <sheetName val="Trf"/>
      <sheetName val="T4"/>
      <sheetName val="T5"/>
      <sheetName val="T5b"/>
    </sheetNames>
    <sheetDataSet>
      <sheetData sheetId="0" refreshError="1">
        <row r="44">
          <cell r="J44" t="str">
            <v>2003-2004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
      <sheetName val="Basis"/>
      <sheetName val="Division"/>
      <sheetName val="Div_Pk"/>
      <sheetName val="Grp"/>
      <sheetName val="Grp_Pk"/>
      <sheetName val="F_Sum"/>
      <sheetName val="Indiv"/>
      <sheetName val="B_Sum"/>
      <sheetName val="B_Adj"/>
      <sheetName val="B_Dat"/>
      <sheetName val="Utility"/>
      <sheetName val="Admin"/>
      <sheetName val="Sens"/>
      <sheetName val="Peaks"/>
      <sheetName val="Graphs"/>
      <sheetName val="Trf"/>
      <sheetName val="T4"/>
      <sheetName val="T5"/>
      <sheetName val="T5b"/>
    </sheetNames>
    <sheetDataSet>
      <sheetData sheetId="0" refreshError="1">
        <row r="44">
          <cell r="J44" t="str">
            <v>2003-2004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FY 05"/>
      <sheetName val="Sales FY 06"/>
      <sheetName val="Sales FY 07"/>
      <sheetName val="LMV 9 &amp; 10"/>
      <sheetName val="Sales FY 05 N"/>
      <sheetName val="Sales FY 06 N"/>
      <sheetName val="Sales FY 07 N"/>
      <sheetName val="Sales FY 08 N"/>
      <sheetName val="Sales FY 08"/>
      <sheetName val="Sales FY 09 N"/>
      <sheetName val="Sales FY 10"/>
      <sheetName val="Sales FY 09"/>
      <sheetName val="Sales Summ N"/>
      <sheetName val="Sales Summ"/>
      <sheetName val="RevN"/>
      <sheetName val="Sales FY 10 A"/>
      <sheetName val="Sales FY 11"/>
      <sheetName val="Sales FY 12"/>
      <sheetName val="Advt &amp; HV1"/>
      <sheetName val="Sales Summary"/>
      <sheetName val="Rev Summary"/>
      <sheetName val="Tariff - LT"/>
      <sheetName val="Rev Summ N"/>
      <sheetName val="Energy Balance"/>
      <sheetName val="Cross subsidy"/>
      <sheetName val="Crosschecks"/>
      <sheetName val="Final"/>
      <sheetName val="Tariff - HT"/>
      <sheetName val="Rev"/>
      <sheetName val="Rev Summ"/>
      <sheetName val="Energy Balance (2)"/>
      <sheetName val="Tariff - HT VD"/>
      <sheetName val="Tariff - HT (Op)"/>
      <sheetName val="Tariff - LT (op)"/>
      <sheetName val="Tariff - LT (2)"/>
      <sheetName val="Tariff - LT VD"/>
      <sheetName val="LMV 1"/>
      <sheetName val="LMV 2"/>
      <sheetName val="LMV 3"/>
      <sheetName val="LMV 4"/>
      <sheetName val="LMV 5"/>
      <sheetName val="LMV 6"/>
      <sheetName val="LMV 7"/>
      <sheetName val="LMV 8"/>
      <sheetName val="LMV 9"/>
      <sheetName val="LMV 10"/>
      <sheetName val="HV 2"/>
      <sheetName val="HV 3"/>
      <sheetName val="HV 4"/>
      <sheetName val="Revenue 1"/>
      <sheetName val="Sheet1"/>
    </sheetNames>
    <sheetDataSet>
      <sheetData sheetId="0"/>
      <sheetData sheetId="1"/>
      <sheetData sheetId="2"/>
      <sheetData sheetId="3"/>
      <sheetData sheetId="4">
        <row r="10">
          <cell r="K10">
            <v>10555.409515539952</v>
          </cell>
        </row>
      </sheetData>
      <sheetData sheetId="5">
        <row r="10">
          <cell r="K10">
            <v>11406.105960721663</v>
          </cell>
        </row>
      </sheetData>
      <sheetData sheetId="6">
        <row r="10">
          <cell r="K10">
            <v>12952.302005296295</v>
          </cell>
        </row>
      </sheetData>
      <sheetData sheetId="7">
        <row r="9">
          <cell r="K9">
            <v>7145.4485488507471</v>
          </cell>
        </row>
      </sheetData>
      <sheetData sheetId="8"/>
      <sheetData sheetId="9">
        <row r="9">
          <cell r="K9">
            <v>7756.9670000000006</v>
          </cell>
        </row>
      </sheetData>
      <sheetData sheetId="10">
        <row r="9">
          <cell r="K9">
            <v>8161.5508285804899</v>
          </cell>
        </row>
      </sheetData>
      <sheetData sheetId="11"/>
      <sheetData sheetId="12">
        <row r="15">
          <cell r="M15">
            <v>15849.714053342934</v>
          </cell>
        </row>
      </sheetData>
      <sheetData sheetId="13">
        <row r="148">
          <cell r="E148">
            <v>367.95561384308559</v>
          </cell>
        </row>
      </sheetData>
      <sheetData sheetId="14"/>
      <sheetData sheetId="15"/>
      <sheetData sheetId="16"/>
      <sheetData sheetId="17"/>
      <sheetData sheetId="18">
        <row r="20">
          <cell r="D20">
            <v>9.9979999999999993</v>
          </cell>
        </row>
      </sheetData>
      <sheetData sheetId="19">
        <row r="11">
          <cell r="R11">
            <v>4366.8385200000002</v>
          </cell>
        </row>
      </sheetData>
      <sheetData sheetId="20">
        <row r="1">
          <cell r="T1">
            <v>1.3410219999999999</v>
          </cell>
        </row>
      </sheetData>
      <sheetData sheetId="21">
        <row r="2">
          <cell r="P2">
            <v>0</v>
          </cell>
        </row>
      </sheetData>
      <sheetData sheetId="22"/>
      <sheetData sheetId="23"/>
      <sheetData sheetId="24">
        <row r="7">
          <cell r="C7">
            <v>4.1702170433644428</v>
          </cell>
        </row>
      </sheetData>
      <sheetData sheetId="25"/>
      <sheetData sheetId="26">
        <row r="12">
          <cell r="H12">
            <v>125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FY 05"/>
      <sheetName val="Sales FY 06"/>
      <sheetName val="Sales FY 07"/>
      <sheetName val="LMV 9 &amp; 10"/>
      <sheetName val="Sales FY 05 N"/>
      <sheetName val="Sales FY 06 N"/>
      <sheetName val="Sales FY 07 N"/>
      <sheetName val="Sales FY 08 N"/>
      <sheetName val="Sales FY 08"/>
      <sheetName val="Sales FY 09 N"/>
      <sheetName val="Sales FY 10"/>
      <sheetName val="Sales FY 09"/>
      <sheetName val="Sales Summ N"/>
      <sheetName val="Sales Summ"/>
      <sheetName val="RevN"/>
      <sheetName val="Sales FY 10 A"/>
      <sheetName val="Sales FY 11"/>
      <sheetName val="Sales FY 12"/>
      <sheetName val="Advt &amp; HV1"/>
      <sheetName val="Sales Summary"/>
      <sheetName val="Rev Summary"/>
      <sheetName val="Tariff - LT"/>
      <sheetName val="Rev Summ N"/>
      <sheetName val="Energy Balance"/>
      <sheetName val="Cross subsidy"/>
      <sheetName val="Crosschecks"/>
      <sheetName val="Final"/>
      <sheetName val="Tariff - HT"/>
      <sheetName val="Rev"/>
      <sheetName val="Rev Summ"/>
      <sheetName val="Energy Balance (2)"/>
      <sheetName val="Tariff - HT VD"/>
      <sheetName val="Tariff - HT (Op)"/>
      <sheetName val="Tariff - LT (op)"/>
      <sheetName val="Tariff - LT (2)"/>
      <sheetName val="Tariff - LT VD"/>
      <sheetName val="LMV 1"/>
      <sheetName val="LMV 2"/>
      <sheetName val="LMV 3"/>
      <sheetName val="LMV 4"/>
      <sheetName val="LMV 5"/>
      <sheetName val="LMV 6"/>
      <sheetName val="LMV 7"/>
      <sheetName val="LMV 8"/>
      <sheetName val="LMV 9"/>
      <sheetName val="LMV 10"/>
      <sheetName val="HV 2"/>
      <sheetName val="HV 3"/>
      <sheetName val="HV 4"/>
      <sheetName val="Revenue 1"/>
      <sheetName val="Sheet1"/>
    </sheetNames>
    <sheetDataSet>
      <sheetData sheetId="0"/>
      <sheetData sheetId="1"/>
      <sheetData sheetId="2"/>
      <sheetData sheetId="3"/>
      <sheetData sheetId="4">
        <row r="10">
          <cell r="K10">
            <v>10555.409515539952</v>
          </cell>
        </row>
      </sheetData>
      <sheetData sheetId="5">
        <row r="10">
          <cell r="K10">
            <v>11406.105960721663</v>
          </cell>
        </row>
      </sheetData>
      <sheetData sheetId="6">
        <row r="10">
          <cell r="K10">
            <v>12952.302005296295</v>
          </cell>
        </row>
      </sheetData>
      <sheetData sheetId="7">
        <row r="9">
          <cell r="K9">
            <v>7145.4485488507471</v>
          </cell>
        </row>
      </sheetData>
      <sheetData sheetId="8"/>
      <sheetData sheetId="9">
        <row r="9">
          <cell r="K9">
            <v>7756.9670000000006</v>
          </cell>
        </row>
      </sheetData>
      <sheetData sheetId="10">
        <row r="9">
          <cell r="K9">
            <v>8161.5508285804899</v>
          </cell>
        </row>
      </sheetData>
      <sheetData sheetId="11"/>
      <sheetData sheetId="12">
        <row r="15">
          <cell r="M15">
            <v>15849.714053342934</v>
          </cell>
        </row>
      </sheetData>
      <sheetData sheetId="13">
        <row r="148">
          <cell r="E148">
            <v>367.95561384308559</v>
          </cell>
        </row>
      </sheetData>
      <sheetData sheetId="14"/>
      <sheetData sheetId="15"/>
      <sheetData sheetId="16"/>
      <sheetData sheetId="17"/>
      <sheetData sheetId="18">
        <row r="20">
          <cell r="D20">
            <v>9.9979999999999993</v>
          </cell>
        </row>
      </sheetData>
      <sheetData sheetId="19">
        <row r="11">
          <cell r="R11">
            <v>4366.8385200000002</v>
          </cell>
        </row>
      </sheetData>
      <sheetData sheetId="20">
        <row r="1">
          <cell r="T1">
            <v>1.3410219999999999</v>
          </cell>
        </row>
      </sheetData>
      <sheetData sheetId="21">
        <row r="2">
          <cell r="P2">
            <v>0</v>
          </cell>
        </row>
      </sheetData>
      <sheetData sheetId="22"/>
      <sheetData sheetId="23"/>
      <sheetData sheetId="24">
        <row r="7">
          <cell r="C7">
            <v>4.1702170433644428</v>
          </cell>
        </row>
      </sheetData>
      <sheetData sheetId="25"/>
      <sheetData sheetId="26">
        <row r="12">
          <cell r="H12">
            <v>125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ysical Data"/>
      <sheetName val="Revenue"/>
      <sheetName val="Assumptions"/>
      <sheetName val="Tariff Structure"/>
      <sheetName val="Tables"/>
    </sheetNames>
    <sheetDataSet>
      <sheetData sheetId="0">
        <row r="2">
          <cell r="F2">
            <v>5</v>
          </cell>
          <cell r="G2">
            <v>6</v>
          </cell>
          <cell r="H2">
            <v>7</v>
          </cell>
          <cell r="I2">
            <v>8</v>
          </cell>
          <cell r="J2">
            <v>9</v>
          </cell>
          <cell r="K2">
            <v>10</v>
          </cell>
        </row>
      </sheetData>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ysical Data"/>
      <sheetName val="Revenue"/>
      <sheetName val="Assumptions"/>
      <sheetName val="Tariff Structure"/>
      <sheetName val="Tables"/>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s>
    <sheetDataSet>
      <sheetData sheetId="0">
        <row r="2">
          <cell r="F2">
            <v>5</v>
          </cell>
          <cell r="G2">
            <v>6</v>
          </cell>
          <cell r="H2">
            <v>7</v>
          </cell>
          <cell r="I2">
            <v>8</v>
          </cell>
          <cell r="J2">
            <v>9</v>
          </cell>
          <cell r="K2">
            <v>10</v>
          </cell>
        </row>
      </sheetData>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ales_Summary"/>
      <sheetName val="Rev_Summary"/>
      <sheetName val="Tariff - LT_b4 tweak"/>
      <sheetName val="Tariff - HT_b4 tweak"/>
      <sheetName val="Tariff - LT"/>
      <sheetName val="Tariff - HT"/>
      <sheetName val="Assumptions"/>
      <sheetName val="Wrtup"/>
      <sheetName val="Rev Summary_FB"/>
      <sheetName val="Sales Summary_FB"/>
      <sheetName val="Rev-Ex"/>
      <sheetName val="Rev-Pro"/>
      <sheetName val="Sales FY 09"/>
      <sheetName val="Sales FY 10"/>
      <sheetName val="Sales FY 11"/>
      <sheetName val="En Bal"/>
      <sheetName val="PPT"/>
      <sheetName val="Sales FY 12"/>
      <sheetName val="Sales FY 13 9M"/>
      <sheetName val="Sales FY 13"/>
      <sheetName val="Sales FY 14"/>
      <sheetName val="Sales FY 10A_FB"/>
      <sheetName val="Sales FY 11_FB"/>
      <sheetName val="Sales FY 12_FB"/>
      <sheetName val="Final"/>
      <sheetName val="Rev Summ N"/>
      <sheetName val="Rev Summary (2)"/>
      <sheetName val="Rev Summ N (2)"/>
      <sheetName val="Asumptions"/>
      <sheetName val="Cross Subsidy"/>
      <sheetName val="Cross Subsidy (2)"/>
    </sheetNames>
    <sheetDataSet>
      <sheetData sheetId="0"/>
      <sheetData sheetId="1">
        <row r="2">
          <cell r="I2">
            <v>8</v>
          </cell>
          <cell r="S2">
            <v>18</v>
          </cell>
          <cell r="AC2">
            <v>28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ales_Summary"/>
      <sheetName val="Rev_Summary"/>
      <sheetName val="Tariff - LT_b4 tweak"/>
      <sheetName val="Tariff - HT_b4 tweak"/>
      <sheetName val="Tariff - LT"/>
      <sheetName val="Tariff - HT"/>
      <sheetName val="Assumptions"/>
      <sheetName val="Wrtup"/>
      <sheetName val="Rev Summary_FB"/>
      <sheetName val="Sales Summary_FB"/>
      <sheetName val="Rev-Ex"/>
      <sheetName val="Rev-Pro"/>
      <sheetName val="Sales FY 09"/>
      <sheetName val="Sales FY 10"/>
      <sheetName val="Sales FY 11"/>
      <sheetName val="En Bal"/>
      <sheetName val="PPT"/>
      <sheetName val="Sales FY 12"/>
      <sheetName val="Sales FY 13 9M"/>
      <sheetName val="Sales FY 13"/>
      <sheetName val="Sales FY 14"/>
      <sheetName val="Sales FY 10A_FB"/>
      <sheetName val="Sales FY 11_FB"/>
      <sheetName val="Sales FY 12_FB"/>
      <sheetName val="Final"/>
      <sheetName val="Rev Summ N"/>
      <sheetName val="Rev Summary (2)"/>
      <sheetName val="Rev Summ N (2)"/>
      <sheetName val="Asumptions"/>
      <sheetName val="Cross Subsidy"/>
      <sheetName val="Cross Subsidy (2)"/>
      <sheetName val="Previous years-ARR  Discoms"/>
      <sheetName val="Title"/>
      <sheetName val="One Sheeter FY 2019-20"/>
      <sheetName val="One Sheeter-FY 2018-19"/>
      <sheetName val="One sheeter-FY 2017-18"/>
      <sheetName val="ARR Summary APR_MYT"/>
      <sheetName val="BST(1)"/>
      <sheetName val="PP_Allowable 2017-18(1)"/>
      <sheetName val=" Summary O&amp;M"/>
      <sheetName val="Escalation"/>
      <sheetName val="Emp and A&amp;G Exp"/>
      <sheetName val="R&amp;M Exp"/>
      <sheetName val="Audited Figures"/>
      <sheetName val="BS"/>
      <sheetName val="other info"/>
      <sheetName val="CPI WPI Inc"/>
      <sheetName val="Index"/>
      <sheetName val="Gross Assets"/>
      <sheetName val="Grant Details"/>
      <sheetName val="Sheet1"/>
      <sheetName val="Others"/>
      <sheetName val="Depreciation (2)"/>
      <sheetName val="Investment &amp; GFA"/>
      <sheetName val="IoWC"/>
      <sheetName val="Tariff Structure "/>
      <sheetName val="Assumption"/>
      <sheetName val="SBI PLR"/>
    </sheetNames>
    <sheetDataSet>
      <sheetData sheetId="0"/>
      <sheetData sheetId="1">
        <row r="2">
          <cell r="I2">
            <v>8</v>
          </cell>
          <cell r="S2">
            <v>18</v>
          </cell>
          <cell r="AC2">
            <v>28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f"/>
      <sheetName val="PRSN"/>
      <sheetName val="Impact"/>
      <sheetName val="Results"/>
      <sheetName val="ARR"/>
      <sheetName val="REV"/>
      <sheetName val="Billing-PY"/>
      <sheetName val="Billing-C&amp;E Y"/>
      <sheetName val="Customers-All"/>
      <sheetName val="Customers-CP"/>
      <sheetName val="Customers-EP"/>
      <sheetName val="Customers-NP"/>
      <sheetName val="Customers-SP"/>
      <sheetName val="ERC-CY"/>
      <sheetName val="ERC-EY"/>
      <sheetName val="ERP-EY"/>
      <sheetName val="Forecast-CY"/>
      <sheetName val="Forecast-EY"/>
      <sheetName val="MC-CP"/>
      <sheetName val="MC-EP"/>
      <sheetName val="MC-NP"/>
      <sheetName val="MC-SP"/>
      <sheetName val="RevenueIncrease"/>
      <sheetName val="CostRecovery"/>
      <sheetName val="Subsidy"/>
      <sheetName val="Assumptions"/>
      <sheetName val="General"/>
      <sheetName val="RESCOs"/>
      <sheetName val="Table-I"/>
      <sheetName val="Tables-I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row r="3">
          <cell r="A3">
            <v>100</v>
          </cell>
        </row>
        <row r="4">
          <cell r="A4">
            <v>1000</v>
          </cell>
        </row>
        <row r="6">
          <cell r="A6">
            <v>1000000</v>
          </cell>
        </row>
        <row r="7">
          <cell r="A7">
            <v>10000000</v>
          </cell>
        </row>
      </sheetData>
      <sheetData sheetId="27"/>
      <sheetData sheetId="28"/>
      <sheetData sheetId="2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f"/>
      <sheetName val="PRSN"/>
      <sheetName val="Impact"/>
      <sheetName val="Results"/>
      <sheetName val="ARR"/>
      <sheetName val="REV"/>
      <sheetName val="Billing-PY"/>
      <sheetName val="Billing-C&amp;E Y"/>
      <sheetName val="Customers-All"/>
      <sheetName val="Customers-CP"/>
      <sheetName val="Customers-EP"/>
      <sheetName val="Customers-NP"/>
      <sheetName val="Customers-SP"/>
      <sheetName val="ERC-CY"/>
      <sheetName val="ERC-EY"/>
      <sheetName val="ERP-EY"/>
      <sheetName val="Forecast-CY"/>
      <sheetName val="Forecast-EY"/>
      <sheetName val="MC-CP"/>
      <sheetName val="MC-EP"/>
      <sheetName val="MC-NP"/>
      <sheetName val="MC-SP"/>
      <sheetName val="RevenueIncrease"/>
      <sheetName val="CostRecovery"/>
      <sheetName val="Subsidy"/>
      <sheetName val="Assumptions"/>
      <sheetName val="General"/>
      <sheetName val="RESCOs"/>
      <sheetName val="Table-I"/>
      <sheetName val="Tables-I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row r="3">
          <cell r="A3">
            <v>100</v>
          </cell>
        </row>
        <row r="4">
          <cell r="A4">
            <v>1000</v>
          </cell>
        </row>
        <row r="6">
          <cell r="A6">
            <v>1000000</v>
          </cell>
        </row>
        <row r="7">
          <cell r="A7">
            <v>10000000</v>
          </cell>
        </row>
      </sheetData>
      <sheetData sheetId="27"/>
      <sheetData sheetId="28"/>
      <sheetData sheetId="2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
      <sheetName val="Basis"/>
      <sheetName val="Division"/>
      <sheetName val="Group"/>
      <sheetName val="Fore_Sum"/>
      <sheetName val="Individ"/>
      <sheetName val="2003_Sum"/>
      <sheetName val="Adjustments"/>
      <sheetName val="E_Div"/>
      <sheetName val="Utility"/>
      <sheetName val="Admin"/>
      <sheetName val="Region"/>
      <sheetName val="Sens"/>
      <sheetName val="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9">
          <cell r="B9">
            <v>1</v>
          </cell>
          <cell r="C9">
            <v>1</v>
          </cell>
          <cell r="D9">
            <v>2</v>
          </cell>
          <cell r="E9" t="str">
            <v>Agra</v>
          </cell>
          <cell r="H9">
            <v>2751021</v>
          </cell>
          <cell r="I9">
            <v>1639935</v>
          </cell>
          <cell r="J9">
            <v>1111086</v>
          </cell>
          <cell r="K9">
            <v>2751021</v>
          </cell>
          <cell r="L9">
            <v>1639935</v>
          </cell>
          <cell r="M9">
            <v>1111086</v>
          </cell>
          <cell r="N9">
            <v>3611301</v>
          </cell>
          <cell r="O9">
            <v>2053956</v>
          </cell>
          <cell r="P9">
            <v>1557345</v>
          </cell>
          <cell r="Q9">
            <v>21.9</v>
          </cell>
          <cell r="R9">
            <v>31.27</v>
          </cell>
          <cell r="S9">
            <v>2.0000466908915326E-2</v>
          </cell>
          <cell r="T9">
            <v>2.7582142757814898E-2</v>
          </cell>
          <cell r="U9">
            <v>2.7583159540985669E-2</v>
          </cell>
          <cell r="X9">
            <v>0</v>
          </cell>
          <cell r="Y9">
            <v>0</v>
          </cell>
          <cell r="Z9">
            <v>0</v>
          </cell>
          <cell r="AA9">
            <v>0</v>
          </cell>
          <cell r="AD9">
            <v>127</v>
          </cell>
          <cell r="AE9">
            <v>0</v>
          </cell>
          <cell r="AF9">
            <v>0</v>
          </cell>
          <cell r="AG9">
            <v>0</v>
          </cell>
          <cell r="AI9">
            <v>4027</v>
          </cell>
          <cell r="AK9">
            <v>408624</v>
          </cell>
          <cell r="AL9">
            <v>244263</v>
          </cell>
          <cell r="AM9">
            <v>164361</v>
          </cell>
          <cell r="AN9">
            <v>408624</v>
          </cell>
          <cell r="AO9">
            <v>244263</v>
          </cell>
          <cell r="AP9">
            <v>164361</v>
          </cell>
          <cell r="AR9">
            <v>523435.18282807962</v>
          </cell>
          <cell r="AS9">
            <v>312893.6334212753</v>
          </cell>
          <cell r="AT9">
            <v>210541.54940680429</v>
          </cell>
          <cell r="AV9">
            <v>0.41</v>
          </cell>
          <cell r="AW9">
            <v>0.32700000000000001</v>
          </cell>
          <cell r="AX9">
            <v>0.75900000000000001</v>
          </cell>
          <cell r="AZ9">
            <v>0.30299999999999999</v>
          </cell>
          <cell r="BA9">
            <v>0.33600000000000002</v>
          </cell>
          <cell r="BB9">
            <v>0.16699999999999998</v>
          </cell>
          <cell r="BD9">
            <v>265118</v>
          </cell>
          <cell r="BE9">
            <v>60212</v>
          </cell>
          <cell r="BF9">
            <v>204906</v>
          </cell>
          <cell r="BH9">
            <v>0.4820238158517684</v>
          </cell>
          <cell r="BI9">
            <v>0.18313802171063515</v>
          </cell>
          <cell r="BJ9">
            <v>0.92620911975169373</v>
          </cell>
        </row>
        <row r="10">
          <cell r="B10">
            <v>2</v>
          </cell>
          <cell r="C10">
            <v>1</v>
          </cell>
          <cell r="D10">
            <v>2</v>
          </cell>
          <cell r="E10" t="str">
            <v>Aligarh</v>
          </cell>
          <cell r="F10" t="str">
            <v>Split</v>
          </cell>
          <cell r="G10">
            <v>2</v>
          </cell>
          <cell r="H10">
            <v>3295982</v>
          </cell>
          <cell r="I10">
            <v>2467484</v>
          </cell>
          <cell r="J10">
            <v>828498</v>
          </cell>
          <cell r="K10">
            <v>2444929</v>
          </cell>
          <cell r="L10">
            <v>1844475</v>
          </cell>
          <cell r="M10">
            <v>600454</v>
          </cell>
          <cell r="N10">
            <v>2990388</v>
          </cell>
          <cell r="O10">
            <v>2127003</v>
          </cell>
          <cell r="P10">
            <v>863385</v>
          </cell>
          <cell r="Q10">
            <v>29.95</v>
          </cell>
          <cell r="R10">
            <v>22.08</v>
          </cell>
          <cell r="S10">
            <v>2.6544140482980705E-2</v>
          </cell>
          <cell r="T10">
            <v>2.0150982249028893E-2</v>
          </cell>
          <cell r="U10">
            <v>2.0342858012730503E-2</v>
          </cell>
          <cell r="W10">
            <v>78</v>
          </cell>
          <cell r="X10">
            <v>79</v>
          </cell>
          <cell r="Y10">
            <v>80</v>
          </cell>
          <cell r="Z10">
            <v>80</v>
          </cell>
          <cell r="AA10">
            <v>80</v>
          </cell>
          <cell r="AC10">
            <v>496</v>
          </cell>
          <cell r="AD10">
            <v>504</v>
          </cell>
          <cell r="AE10">
            <v>512</v>
          </cell>
          <cell r="AF10">
            <v>519</v>
          </cell>
          <cell r="AG10">
            <v>526</v>
          </cell>
          <cell r="AI10">
            <v>3747</v>
          </cell>
          <cell r="AK10">
            <v>476103</v>
          </cell>
          <cell r="AL10">
            <v>377048</v>
          </cell>
          <cell r="AM10">
            <v>99055</v>
          </cell>
          <cell r="AN10">
            <v>358280</v>
          </cell>
          <cell r="AO10">
            <v>281146</v>
          </cell>
          <cell r="AP10">
            <v>77134</v>
          </cell>
          <cell r="AR10">
            <v>458946.0171297926</v>
          </cell>
          <cell r="AS10">
            <v>360139.6587361077</v>
          </cell>
          <cell r="AT10">
            <v>98806.358393684888</v>
          </cell>
          <cell r="AV10">
            <v>0.41</v>
          </cell>
          <cell r="AW10">
            <v>0.32700000000000001</v>
          </cell>
          <cell r="AX10">
            <v>0.75900000000000001</v>
          </cell>
          <cell r="AZ10">
            <v>0.30299999999999999</v>
          </cell>
          <cell r="BA10">
            <v>0.33600000000000002</v>
          </cell>
          <cell r="BB10">
            <v>0.16699999999999998</v>
          </cell>
          <cell r="BD10">
            <v>146900</v>
          </cell>
          <cell r="BE10">
            <v>59377</v>
          </cell>
          <cell r="BF10">
            <v>87523</v>
          </cell>
          <cell r="BH10">
            <v>0.30461576965264875</v>
          </cell>
          <cell r="BI10">
            <v>0.1569059795929342</v>
          </cell>
          <cell r="BJ10">
            <v>0.84300372614561558</v>
          </cell>
        </row>
        <row r="11">
          <cell r="B11">
            <v>3</v>
          </cell>
          <cell r="C11">
            <v>1</v>
          </cell>
          <cell r="D11">
            <v>2</v>
          </cell>
          <cell r="E11" t="str">
            <v>Etah</v>
          </cell>
          <cell r="H11">
            <v>2244998</v>
          </cell>
          <cell r="I11">
            <v>1869740</v>
          </cell>
          <cell r="J11">
            <v>375258</v>
          </cell>
          <cell r="K11">
            <v>2244998</v>
          </cell>
          <cell r="L11">
            <v>1869740</v>
          </cell>
          <cell r="M11">
            <v>375258</v>
          </cell>
          <cell r="N11">
            <v>2788270</v>
          </cell>
          <cell r="O11">
            <v>2304713</v>
          </cell>
          <cell r="P11">
            <v>483557</v>
          </cell>
          <cell r="Q11">
            <v>20.78</v>
          </cell>
          <cell r="R11">
            <v>24.2</v>
          </cell>
          <cell r="S11">
            <v>1.905940744315382E-2</v>
          </cell>
          <cell r="T11">
            <v>2.1908848379270873E-2</v>
          </cell>
          <cell r="U11">
            <v>2.190820641513036E-2</v>
          </cell>
          <cell r="W11">
            <v>0</v>
          </cell>
          <cell r="X11">
            <v>0</v>
          </cell>
          <cell r="Y11">
            <v>0</v>
          </cell>
          <cell r="Z11">
            <v>0</v>
          </cell>
          <cell r="AA11">
            <v>0</v>
          </cell>
          <cell r="AC11">
            <v>0</v>
          </cell>
          <cell r="AD11">
            <v>0</v>
          </cell>
          <cell r="AE11">
            <v>0</v>
          </cell>
          <cell r="AF11">
            <v>0</v>
          </cell>
          <cell r="AG11">
            <v>9688</v>
          </cell>
          <cell r="AI11">
            <v>4446</v>
          </cell>
          <cell r="AK11">
            <v>356156</v>
          </cell>
          <cell r="AL11">
            <v>300292</v>
          </cell>
          <cell r="AM11">
            <v>55864</v>
          </cell>
          <cell r="AN11">
            <v>356156</v>
          </cell>
          <cell r="AO11">
            <v>300292</v>
          </cell>
          <cell r="AP11">
            <v>55864</v>
          </cell>
          <cell r="AR11">
            <v>456225.23634274426</v>
          </cell>
          <cell r="AS11">
            <v>384665.11492670444</v>
          </cell>
          <cell r="AT11">
            <v>71560.121416039779</v>
          </cell>
          <cell r="AV11">
            <v>0.41</v>
          </cell>
          <cell r="AW11">
            <v>0.32700000000000001</v>
          </cell>
          <cell r="AX11">
            <v>0.75900000000000001</v>
          </cell>
          <cell r="AZ11">
            <v>0.30299999999999999</v>
          </cell>
          <cell r="BA11">
            <v>0.33600000000000002</v>
          </cell>
          <cell r="BB11">
            <v>0.16699999999999998</v>
          </cell>
          <cell r="BD11">
            <v>64529</v>
          </cell>
          <cell r="BE11">
            <v>21127</v>
          </cell>
          <cell r="BF11">
            <v>43402</v>
          </cell>
          <cell r="BH11">
            <v>0.13460705484771629</v>
          </cell>
          <cell r="BI11">
            <v>5.2269364777529116E-2</v>
          </cell>
          <cell r="BJ11">
            <v>0.57720603856812025</v>
          </cell>
        </row>
        <row r="12">
          <cell r="B12">
            <v>4</v>
          </cell>
          <cell r="C12">
            <v>1</v>
          </cell>
          <cell r="D12">
            <v>2</v>
          </cell>
          <cell r="E12" t="str">
            <v>Firozabad</v>
          </cell>
          <cell r="H12">
            <v>1533054</v>
          </cell>
          <cell r="I12">
            <v>1125494</v>
          </cell>
          <cell r="J12">
            <v>407560</v>
          </cell>
          <cell r="K12">
            <v>1533054</v>
          </cell>
          <cell r="L12">
            <v>1125494</v>
          </cell>
          <cell r="M12">
            <v>407560</v>
          </cell>
          <cell r="N12">
            <v>2045737</v>
          </cell>
          <cell r="O12">
            <v>1424674</v>
          </cell>
          <cell r="P12">
            <v>621063</v>
          </cell>
          <cell r="Q12">
            <v>21.65</v>
          </cell>
          <cell r="R12">
            <v>33.44</v>
          </cell>
          <cell r="S12">
            <v>1.9791085646154727E-2</v>
          </cell>
          <cell r="T12">
            <v>2.9268314219929925E-2</v>
          </cell>
          <cell r="U12">
            <v>2.9269810656407325E-2</v>
          </cell>
          <cell r="W12">
            <v>767</v>
          </cell>
          <cell r="X12">
            <v>768</v>
          </cell>
          <cell r="Y12">
            <v>768</v>
          </cell>
          <cell r="Z12">
            <v>768</v>
          </cell>
          <cell r="AA12">
            <v>768</v>
          </cell>
          <cell r="AC12">
            <v>29387</v>
          </cell>
          <cell r="AD12">
            <v>29693</v>
          </cell>
          <cell r="AE12">
            <v>30113</v>
          </cell>
          <cell r="AF12">
            <v>30420</v>
          </cell>
          <cell r="AG12">
            <v>30665</v>
          </cell>
          <cell r="AI12">
            <v>2361</v>
          </cell>
          <cell r="AK12">
            <v>229882</v>
          </cell>
          <cell r="AL12">
            <v>171735</v>
          </cell>
          <cell r="AM12">
            <v>58147</v>
          </cell>
          <cell r="AN12">
            <v>229882</v>
          </cell>
          <cell r="AO12">
            <v>171735</v>
          </cell>
          <cell r="AP12">
            <v>58147</v>
          </cell>
          <cell r="AR12">
            <v>294472.00041819521</v>
          </cell>
          <cell r="AS12">
            <v>219987.42394715006</v>
          </cell>
          <cell r="AT12">
            <v>74484.576471045133</v>
          </cell>
          <cell r="AV12">
            <v>0.41</v>
          </cell>
          <cell r="AW12">
            <v>0.32700000000000001</v>
          </cell>
          <cell r="AX12">
            <v>0.75900000000000001</v>
          </cell>
          <cell r="AZ12">
            <v>0.30299999999999999</v>
          </cell>
          <cell r="BA12">
            <v>0.33600000000000002</v>
          </cell>
          <cell r="BB12">
            <v>0.16699999999999998</v>
          </cell>
          <cell r="BD12">
            <v>74434</v>
          </cell>
          <cell r="BE12">
            <v>25341</v>
          </cell>
          <cell r="BF12">
            <v>49093</v>
          </cell>
          <cell r="BH12">
            <v>0.2405578555253565</v>
          </cell>
          <cell r="BI12">
            <v>0.10962714065751118</v>
          </cell>
          <cell r="BJ12">
            <v>0.62725684804138349</v>
          </cell>
        </row>
        <row r="13">
          <cell r="B13">
            <v>5</v>
          </cell>
          <cell r="C13">
            <v>1</v>
          </cell>
          <cell r="D13">
            <v>2</v>
          </cell>
          <cell r="E13" t="str">
            <v>Hathras</v>
          </cell>
          <cell r="F13" t="str">
            <v>New</v>
          </cell>
          <cell r="G13">
            <v>1</v>
          </cell>
          <cell r="H13">
            <v>0</v>
          </cell>
          <cell r="I13">
            <v>0</v>
          </cell>
          <cell r="J13">
            <v>0</v>
          </cell>
          <cell r="K13">
            <v>1090159</v>
          </cell>
          <cell r="L13">
            <v>822425</v>
          </cell>
          <cell r="M13">
            <v>267734</v>
          </cell>
          <cell r="N13">
            <v>1333372</v>
          </cell>
          <cell r="O13">
            <v>1068351</v>
          </cell>
          <cell r="P13">
            <v>265021</v>
          </cell>
          <cell r="Q13">
            <v>26.9</v>
          </cell>
          <cell r="R13">
            <v>18.32</v>
          </cell>
          <cell r="S13">
            <v>2.4108951465744211E-2</v>
          </cell>
          <cell r="T13">
            <v>1.6964554277710819E-2</v>
          </cell>
          <cell r="U13">
            <v>2.0342904300503672E-2</v>
          </cell>
          <cell r="W13">
            <v>600</v>
          </cell>
          <cell r="X13">
            <v>601</v>
          </cell>
          <cell r="Y13">
            <v>603</v>
          </cell>
          <cell r="Z13">
            <v>603</v>
          </cell>
          <cell r="AA13">
            <v>603</v>
          </cell>
          <cell r="AC13">
            <v>40229</v>
          </cell>
          <cell r="AD13">
            <v>40979</v>
          </cell>
          <cell r="AE13">
            <v>42640</v>
          </cell>
          <cell r="AF13">
            <v>44048</v>
          </cell>
          <cell r="AG13">
            <v>44994</v>
          </cell>
          <cell r="AI13">
            <v>1751</v>
          </cell>
          <cell r="AK13">
            <v>0</v>
          </cell>
          <cell r="AL13">
            <v>0</v>
          </cell>
          <cell r="AM13">
            <v>0</v>
          </cell>
          <cell r="AN13">
            <v>159752</v>
          </cell>
          <cell r="AO13">
            <v>125359</v>
          </cell>
          <cell r="AP13">
            <v>34393</v>
          </cell>
          <cell r="AR13">
            <v>204637.55757652849</v>
          </cell>
          <cell r="AS13">
            <v>160581.14815611718</v>
          </cell>
          <cell r="AT13">
            <v>44056.409420411284</v>
          </cell>
          <cell r="AV13">
            <v>0.41</v>
          </cell>
          <cell r="AW13">
            <v>0.32700000000000001</v>
          </cell>
          <cell r="AX13">
            <v>0.75900000000000001</v>
          </cell>
          <cell r="AZ13">
            <v>0.30299999999999999</v>
          </cell>
          <cell r="BA13">
            <v>0.33600000000000002</v>
          </cell>
          <cell r="BB13">
            <v>0.16699999999999998</v>
          </cell>
          <cell r="BD13">
            <v>54000</v>
          </cell>
          <cell r="BE13">
            <v>28654</v>
          </cell>
          <cell r="BF13">
            <v>25346</v>
          </cell>
          <cell r="BH13">
            <v>0.25113116316344425</v>
          </cell>
          <cell r="BI13">
            <v>0.16981767469354392</v>
          </cell>
          <cell r="BJ13">
            <v>0.54751058924137408</v>
          </cell>
        </row>
        <row r="14">
          <cell r="B14">
            <v>6</v>
          </cell>
          <cell r="C14">
            <v>1</v>
          </cell>
          <cell r="D14">
            <v>2</v>
          </cell>
          <cell r="E14" t="str">
            <v>Mainpuri</v>
          </cell>
          <cell r="H14">
            <v>1316746</v>
          </cell>
          <cell r="I14">
            <v>1142856</v>
          </cell>
          <cell r="J14">
            <v>173890</v>
          </cell>
          <cell r="K14">
            <v>1316746</v>
          </cell>
          <cell r="L14">
            <v>1142856</v>
          </cell>
          <cell r="M14">
            <v>173890</v>
          </cell>
          <cell r="N14">
            <v>1592875</v>
          </cell>
          <cell r="O14">
            <v>1362745</v>
          </cell>
          <cell r="P14">
            <v>230130</v>
          </cell>
          <cell r="Q14">
            <v>24.11</v>
          </cell>
          <cell r="R14">
            <v>21.5</v>
          </cell>
          <cell r="S14">
            <v>2.1834772855173989E-2</v>
          </cell>
          <cell r="T14">
            <v>1.9665270926062073E-2</v>
          </cell>
          <cell r="U14">
            <v>1.9220074319955538E-2</v>
          </cell>
          <cell r="W14">
            <v>627</v>
          </cell>
          <cell r="X14">
            <v>627</v>
          </cell>
          <cell r="Y14">
            <v>633</v>
          </cell>
          <cell r="Z14">
            <v>633</v>
          </cell>
          <cell r="AA14">
            <v>633</v>
          </cell>
          <cell r="AC14">
            <v>5644</v>
          </cell>
          <cell r="AD14">
            <v>5733</v>
          </cell>
          <cell r="AE14">
            <v>5863</v>
          </cell>
          <cell r="AF14">
            <v>5937</v>
          </cell>
          <cell r="AG14">
            <v>6002</v>
          </cell>
          <cell r="AI14">
            <v>2746</v>
          </cell>
          <cell r="AK14">
            <v>200412</v>
          </cell>
          <cell r="AL14">
            <v>174486</v>
          </cell>
          <cell r="AM14">
            <v>25926</v>
          </cell>
          <cell r="AN14">
            <v>200412</v>
          </cell>
          <cell r="AO14">
            <v>174486</v>
          </cell>
          <cell r="AP14">
            <v>25926</v>
          </cell>
          <cell r="AR14">
            <v>256721.80748301884</v>
          </cell>
          <cell r="AS14">
            <v>223511.37307387794</v>
          </cell>
          <cell r="AT14">
            <v>33210.4344091409</v>
          </cell>
          <cell r="AV14">
            <v>0.41</v>
          </cell>
          <cell r="AW14">
            <v>0.32700000000000001</v>
          </cell>
          <cell r="AX14">
            <v>0.75900000000000001</v>
          </cell>
          <cell r="AZ14">
            <v>0.30299999999999999</v>
          </cell>
          <cell r="BA14">
            <v>0.33600000000000002</v>
          </cell>
          <cell r="BB14">
            <v>0.16699999999999998</v>
          </cell>
          <cell r="BD14">
            <v>35823</v>
          </cell>
          <cell r="BE14">
            <v>15577</v>
          </cell>
          <cell r="BF14">
            <v>20246</v>
          </cell>
          <cell r="BH14">
            <v>0.132797953799383</v>
          </cell>
          <cell r="BI14">
            <v>6.6324866643617308E-2</v>
          </cell>
          <cell r="BJ14">
            <v>0.58017213745520868</v>
          </cell>
        </row>
        <row r="15">
          <cell r="B15">
            <v>7</v>
          </cell>
          <cell r="C15">
            <v>1</v>
          </cell>
          <cell r="D15">
            <v>2</v>
          </cell>
          <cell r="E15" t="str">
            <v>Mathura</v>
          </cell>
          <cell r="F15" t="str">
            <v>Split</v>
          </cell>
          <cell r="G15">
            <v>2</v>
          </cell>
          <cell r="H15">
            <v>1931186</v>
          </cell>
          <cell r="I15">
            <v>1475935</v>
          </cell>
          <cell r="J15">
            <v>455251</v>
          </cell>
          <cell r="K15">
            <v>1692080</v>
          </cell>
          <cell r="L15">
            <v>1276519</v>
          </cell>
          <cell r="M15">
            <v>415561</v>
          </cell>
          <cell r="N15">
            <v>2069578</v>
          </cell>
          <cell r="O15">
            <v>1487191</v>
          </cell>
          <cell r="P15">
            <v>582387</v>
          </cell>
          <cell r="Q15">
            <v>22.69</v>
          </cell>
          <cell r="R15">
            <v>26.95</v>
          </cell>
          <cell r="S15">
            <v>2.0659580931471799E-2</v>
          </cell>
          <cell r="T15">
            <v>2.4149295335608834E-2</v>
          </cell>
          <cell r="U15">
            <v>2.0342768135826805E-2</v>
          </cell>
          <cell r="W15">
            <v>453</v>
          </cell>
          <cell r="X15">
            <v>453</v>
          </cell>
          <cell r="Y15">
            <v>468</v>
          </cell>
          <cell r="Z15">
            <v>468</v>
          </cell>
          <cell r="AA15">
            <v>468</v>
          </cell>
          <cell r="AC15">
            <v>3532</v>
          </cell>
          <cell r="AD15">
            <v>3577</v>
          </cell>
          <cell r="AE15">
            <v>3689</v>
          </cell>
          <cell r="AF15">
            <v>3764</v>
          </cell>
          <cell r="AG15">
            <v>3869</v>
          </cell>
          <cell r="AI15">
            <v>3332</v>
          </cell>
          <cell r="AK15">
            <v>289888</v>
          </cell>
          <cell r="AL15">
            <v>224033</v>
          </cell>
          <cell r="AM15">
            <v>65855</v>
          </cell>
          <cell r="AN15">
            <v>247959</v>
          </cell>
          <cell r="AO15">
            <v>194576</v>
          </cell>
          <cell r="AP15">
            <v>53383</v>
          </cell>
          <cell r="AR15">
            <v>317628.09942359675</v>
          </cell>
          <cell r="AS15">
            <v>249246.06516982953</v>
          </cell>
          <cell r="AT15">
            <v>68382.034253767211</v>
          </cell>
          <cell r="AV15">
            <v>0.41</v>
          </cell>
          <cell r="AW15">
            <v>0.32700000000000001</v>
          </cell>
          <cell r="AX15">
            <v>0.75900000000000001</v>
          </cell>
          <cell r="AZ15">
            <v>0.30299999999999999</v>
          </cell>
          <cell r="BA15">
            <v>0.33600000000000002</v>
          </cell>
          <cell r="BB15">
            <v>0.16699999999999998</v>
          </cell>
          <cell r="BD15">
            <v>137088</v>
          </cell>
          <cell r="BE15">
            <v>46960</v>
          </cell>
          <cell r="BF15">
            <v>90128</v>
          </cell>
          <cell r="BH15">
            <v>0.41074540774840568</v>
          </cell>
          <cell r="BI15">
            <v>0.17930482214015966</v>
          </cell>
          <cell r="BJ15">
            <v>1.2543245131810352</v>
          </cell>
        </row>
        <row r="16">
          <cell r="B16">
            <v>8</v>
          </cell>
          <cell r="C16">
            <v>2</v>
          </cell>
          <cell r="D16">
            <v>4</v>
          </cell>
          <cell r="E16" t="str">
            <v>Azamgarh</v>
          </cell>
          <cell r="H16">
            <v>3153885</v>
          </cell>
          <cell r="I16">
            <v>2928166</v>
          </cell>
          <cell r="J16">
            <v>225719</v>
          </cell>
          <cell r="K16">
            <v>3153885</v>
          </cell>
          <cell r="L16">
            <v>2928166</v>
          </cell>
          <cell r="M16">
            <v>225719</v>
          </cell>
          <cell r="N16">
            <v>3950808</v>
          </cell>
          <cell r="O16">
            <v>3649211</v>
          </cell>
          <cell r="P16">
            <v>301597</v>
          </cell>
          <cell r="Q16">
            <v>25.46</v>
          </cell>
          <cell r="R16">
            <v>26.28</v>
          </cell>
          <cell r="S16">
            <v>2.294086483986657E-2</v>
          </cell>
          <cell r="T16">
            <v>2.3607495304328818E-2</v>
          </cell>
          <cell r="U16">
            <v>2.2784192172026874E-2</v>
          </cell>
          <cell r="W16">
            <v>881</v>
          </cell>
          <cell r="X16">
            <v>883</v>
          </cell>
          <cell r="Y16">
            <v>887</v>
          </cell>
          <cell r="Z16">
            <v>887</v>
          </cell>
          <cell r="AA16">
            <v>887</v>
          </cell>
          <cell r="AC16">
            <v>31642</v>
          </cell>
          <cell r="AD16">
            <v>32006</v>
          </cell>
          <cell r="AE16">
            <v>32729</v>
          </cell>
          <cell r="AF16">
            <v>33084</v>
          </cell>
          <cell r="AG16">
            <v>33319</v>
          </cell>
          <cell r="AI16">
            <v>4210</v>
          </cell>
          <cell r="AK16">
            <v>433206</v>
          </cell>
          <cell r="AL16">
            <v>405905</v>
          </cell>
          <cell r="AM16">
            <v>27301</v>
          </cell>
          <cell r="AN16">
            <v>433206</v>
          </cell>
          <cell r="AO16">
            <v>405905</v>
          </cell>
          <cell r="AP16">
            <v>27301</v>
          </cell>
          <cell r="AR16">
            <v>554923.99323637632</v>
          </cell>
          <cell r="AS16">
            <v>519952.22474899091</v>
          </cell>
          <cell r="AT16">
            <v>34971.768487385474</v>
          </cell>
          <cell r="AV16">
            <v>0.41</v>
          </cell>
          <cell r="AW16">
            <v>0.32700000000000001</v>
          </cell>
          <cell r="AX16">
            <v>0.75900000000000001</v>
          </cell>
          <cell r="AZ16">
            <v>0.30299999999999999</v>
          </cell>
          <cell r="BA16">
            <v>0.33600000000000002</v>
          </cell>
          <cell r="BB16">
            <v>0.16699999999999998</v>
          </cell>
          <cell r="BD16">
            <v>125733</v>
          </cell>
          <cell r="BE16">
            <v>102666</v>
          </cell>
          <cell r="BF16">
            <v>23067</v>
          </cell>
          <cell r="BH16">
            <v>0.21562939641577</v>
          </cell>
          <cell r="BI16">
            <v>0.18791237991916401</v>
          </cell>
          <cell r="BJ16">
            <v>0.62771963417463716</v>
          </cell>
        </row>
        <row r="17">
          <cell r="B17">
            <v>9</v>
          </cell>
          <cell r="C17">
            <v>2</v>
          </cell>
          <cell r="D17">
            <v>4</v>
          </cell>
          <cell r="E17" t="str">
            <v>Ballia</v>
          </cell>
          <cell r="H17">
            <v>2262273</v>
          </cell>
          <cell r="I17">
            <v>2038186</v>
          </cell>
          <cell r="J17">
            <v>224087</v>
          </cell>
          <cell r="K17">
            <v>2262273</v>
          </cell>
          <cell r="L17">
            <v>2038186</v>
          </cell>
          <cell r="M17">
            <v>224087</v>
          </cell>
          <cell r="N17">
            <v>2752412</v>
          </cell>
          <cell r="O17">
            <v>2481680</v>
          </cell>
          <cell r="P17">
            <v>270732</v>
          </cell>
          <cell r="Q17">
            <v>22.27</v>
          </cell>
          <cell r="R17">
            <v>21.67</v>
          </cell>
          <cell r="S17">
            <v>2.0309643020935741E-2</v>
          </cell>
          <cell r="T17">
            <v>1.9807850391679871E-2</v>
          </cell>
          <cell r="U17">
            <v>1.980430985852033E-2</v>
          </cell>
          <cell r="X17">
            <v>0</v>
          </cell>
          <cell r="Y17">
            <v>0</v>
          </cell>
          <cell r="Z17">
            <v>0</v>
          </cell>
          <cell r="AA17">
            <v>0</v>
          </cell>
          <cell r="AD17">
            <v>37</v>
          </cell>
          <cell r="AE17">
            <v>0</v>
          </cell>
          <cell r="AF17">
            <v>0</v>
          </cell>
          <cell r="AG17">
            <v>0</v>
          </cell>
          <cell r="AI17">
            <v>2981</v>
          </cell>
          <cell r="AK17">
            <v>282953</v>
          </cell>
          <cell r="AL17">
            <v>256323</v>
          </cell>
          <cell r="AM17">
            <v>26630</v>
          </cell>
          <cell r="AN17">
            <v>282953</v>
          </cell>
          <cell r="AO17">
            <v>256323</v>
          </cell>
          <cell r="AP17">
            <v>26630</v>
          </cell>
          <cell r="AR17">
            <v>362454.37195748073</v>
          </cell>
          <cell r="AS17">
            <v>328342.13450027863</v>
          </cell>
          <cell r="AT17">
            <v>34112.237457202122</v>
          </cell>
          <cell r="AV17">
            <v>0.41</v>
          </cell>
          <cell r="AW17">
            <v>0.32700000000000001</v>
          </cell>
          <cell r="AX17">
            <v>0.75900000000000001</v>
          </cell>
          <cell r="AZ17">
            <v>0.30299999999999999</v>
          </cell>
          <cell r="BA17">
            <v>0.33600000000000002</v>
          </cell>
          <cell r="BB17">
            <v>0.16699999999999998</v>
          </cell>
          <cell r="BD17">
            <v>84316</v>
          </cell>
          <cell r="BE17">
            <v>62552</v>
          </cell>
          <cell r="BF17">
            <v>21764</v>
          </cell>
          <cell r="BH17">
            <v>0.22138533277468925</v>
          </cell>
          <cell r="BI17">
            <v>0.18130374503577362</v>
          </cell>
          <cell r="BJ17">
            <v>0.60718453720585941</v>
          </cell>
        </row>
        <row r="18">
          <cell r="B18">
            <v>10</v>
          </cell>
          <cell r="C18">
            <v>2</v>
          </cell>
          <cell r="D18">
            <v>4</v>
          </cell>
          <cell r="E18" t="str">
            <v>Mau</v>
          </cell>
          <cell r="H18">
            <v>1445782</v>
          </cell>
          <cell r="I18">
            <v>1201787</v>
          </cell>
          <cell r="J18">
            <v>243995</v>
          </cell>
          <cell r="K18">
            <v>1445782</v>
          </cell>
          <cell r="L18">
            <v>1201787</v>
          </cell>
          <cell r="M18">
            <v>243995</v>
          </cell>
          <cell r="N18">
            <v>1849294</v>
          </cell>
          <cell r="O18">
            <v>1491306</v>
          </cell>
          <cell r="P18">
            <v>357988</v>
          </cell>
          <cell r="Q18">
            <v>28.37</v>
          </cell>
          <cell r="R18">
            <v>27.91</v>
          </cell>
          <cell r="S18">
            <v>2.5289132510169621E-2</v>
          </cell>
          <cell r="T18">
            <v>2.4921137455209186E-2</v>
          </cell>
          <cell r="U18">
            <v>2.4920818433952885E-2</v>
          </cell>
          <cell r="X18">
            <v>0</v>
          </cell>
          <cell r="Y18">
            <v>0</v>
          </cell>
          <cell r="Z18">
            <v>0</v>
          </cell>
          <cell r="AA18">
            <v>0</v>
          </cell>
          <cell r="AD18">
            <v>0</v>
          </cell>
          <cell r="AE18">
            <v>0</v>
          </cell>
          <cell r="AF18">
            <v>0</v>
          </cell>
          <cell r="AG18">
            <v>0</v>
          </cell>
          <cell r="AI18">
            <v>1713</v>
          </cell>
          <cell r="AK18">
            <v>197289</v>
          </cell>
          <cell r="AL18">
            <v>169596</v>
          </cell>
          <cell r="AM18">
            <v>27693</v>
          </cell>
          <cell r="AN18">
            <v>197289</v>
          </cell>
          <cell r="AO18">
            <v>169596</v>
          </cell>
          <cell r="AP18">
            <v>27693</v>
          </cell>
          <cell r="AR18">
            <v>252721.33742748591</v>
          </cell>
          <cell r="AS18">
            <v>217247.42860652087</v>
          </cell>
          <cell r="AT18">
            <v>35473.908820965014</v>
          </cell>
          <cell r="AV18">
            <v>0.41</v>
          </cell>
          <cell r="AW18">
            <v>0.32700000000000001</v>
          </cell>
          <cell r="AX18">
            <v>0.75900000000000001</v>
          </cell>
          <cell r="AZ18">
            <v>0.30299999999999999</v>
          </cell>
          <cell r="BA18">
            <v>0.33600000000000002</v>
          </cell>
          <cell r="BB18">
            <v>0.16699999999999998</v>
          </cell>
          <cell r="BD18">
            <v>77358</v>
          </cell>
          <cell r="BE18">
            <v>57358</v>
          </cell>
          <cell r="BF18">
            <v>20000</v>
          </cell>
          <cell r="BH18">
            <v>0.29131008093209715</v>
          </cell>
          <cell r="BI18">
            <v>0.25126473922394932</v>
          </cell>
          <cell r="BJ18">
            <v>0.5365536360664287</v>
          </cell>
        </row>
        <row r="19">
          <cell r="B19">
            <v>11</v>
          </cell>
          <cell r="C19">
            <v>3</v>
          </cell>
          <cell r="D19">
            <v>4</v>
          </cell>
          <cell r="E19" t="str">
            <v>Allahabad</v>
          </cell>
          <cell r="F19" t="str">
            <v>Split</v>
          </cell>
          <cell r="G19">
            <v>2</v>
          </cell>
          <cell r="H19">
            <v>4921313</v>
          </cell>
          <cell r="I19">
            <v>3898948</v>
          </cell>
          <cell r="J19">
            <v>1022365</v>
          </cell>
          <cell r="K19">
            <v>3899451</v>
          </cell>
          <cell r="L19">
            <v>3089370</v>
          </cell>
          <cell r="M19">
            <v>810081</v>
          </cell>
          <cell r="N19">
            <v>4941510</v>
          </cell>
          <cell r="O19">
            <v>3727682</v>
          </cell>
          <cell r="P19">
            <v>1213828</v>
          </cell>
          <cell r="Q19">
            <v>30.78</v>
          </cell>
          <cell r="R19">
            <v>26.72</v>
          </cell>
          <cell r="S19">
            <v>2.7197924709818189E-2</v>
          </cell>
          <cell r="T19">
            <v>2.3963594979804936E-2</v>
          </cell>
          <cell r="U19">
            <v>2.3966199581474168E-2</v>
          </cell>
          <cell r="W19">
            <v>671</v>
          </cell>
          <cell r="X19">
            <v>673</v>
          </cell>
          <cell r="Y19">
            <v>677</v>
          </cell>
          <cell r="Z19">
            <v>677</v>
          </cell>
          <cell r="AA19">
            <v>677</v>
          </cell>
          <cell r="AC19">
            <v>11532</v>
          </cell>
          <cell r="AD19">
            <v>12108</v>
          </cell>
          <cell r="AE19">
            <v>12348</v>
          </cell>
          <cell r="AF19">
            <v>12460</v>
          </cell>
          <cell r="AG19">
            <v>12479</v>
          </cell>
          <cell r="AI19">
            <v>5425</v>
          </cell>
          <cell r="AK19">
            <v>770935</v>
          </cell>
          <cell r="AL19">
            <v>618358</v>
          </cell>
          <cell r="AM19">
            <v>152577</v>
          </cell>
          <cell r="AN19">
            <v>610858</v>
          </cell>
          <cell r="AO19">
            <v>489963</v>
          </cell>
          <cell r="AP19">
            <v>120895</v>
          </cell>
          <cell r="AR19">
            <v>782490.91808605229</v>
          </cell>
          <cell r="AS19">
            <v>627628.0210755961</v>
          </cell>
          <cell r="AT19">
            <v>154862.89701045628</v>
          </cell>
          <cell r="AV19">
            <v>0.41</v>
          </cell>
          <cell r="AW19">
            <v>0.32700000000000001</v>
          </cell>
          <cell r="AX19">
            <v>0.75900000000000001</v>
          </cell>
          <cell r="AZ19">
            <v>0.30299999999999999</v>
          </cell>
          <cell r="BA19">
            <v>0.33600000000000002</v>
          </cell>
          <cell r="BB19">
            <v>0.16699999999999998</v>
          </cell>
          <cell r="BD19">
            <v>247127</v>
          </cell>
          <cell r="BE19">
            <v>65023</v>
          </cell>
          <cell r="BF19">
            <v>182104</v>
          </cell>
          <cell r="BH19">
            <v>0.30056131592008911</v>
          </cell>
          <cell r="BI19">
            <v>9.8595449224696263E-2</v>
          </cell>
          <cell r="BJ19">
            <v>1.1190881527923726</v>
          </cell>
        </row>
        <row r="20">
          <cell r="B20">
            <v>12</v>
          </cell>
          <cell r="C20">
            <v>3</v>
          </cell>
          <cell r="D20">
            <v>4</v>
          </cell>
          <cell r="E20" t="str">
            <v>Fatehpur</v>
          </cell>
          <cell r="H20">
            <v>1899241</v>
          </cell>
          <cell r="I20">
            <v>1711228</v>
          </cell>
          <cell r="J20">
            <v>188013</v>
          </cell>
          <cell r="K20">
            <v>1899241</v>
          </cell>
          <cell r="L20">
            <v>1711228</v>
          </cell>
          <cell r="M20">
            <v>188013</v>
          </cell>
          <cell r="N20">
            <v>2305847</v>
          </cell>
          <cell r="O20">
            <v>2068568</v>
          </cell>
          <cell r="P20">
            <v>237279</v>
          </cell>
          <cell r="Q20">
            <v>20.79</v>
          </cell>
          <cell r="R20">
            <v>21.4</v>
          </cell>
          <cell r="S20">
            <v>1.9067844447968385E-2</v>
          </cell>
          <cell r="T20">
            <v>1.9581316759666567E-2</v>
          </cell>
          <cell r="U20">
            <v>1.9588764387457713E-2</v>
          </cell>
          <cell r="W20">
            <v>74</v>
          </cell>
          <cell r="X20">
            <v>79</v>
          </cell>
          <cell r="Y20">
            <v>84</v>
          </cell>
          <cell r="Z20">
            <v>84</v>
          </cell>
          <cell r="AA20">
            <v>84</v>
          </cell>
          <cell r="AC20">
            <v>3711</v>
          </cell>
          <cell r="AD20">
            <v>3723</v>
          </cell>
          <cell r="AE20">
            <v>3755</v>
          </cell>
          <cell r="AF20">
            <v>3793</v>
          </cell>
          <cell r="AG20">
            <v>3835</v>
          </cell>
          <cell r="AI20">
            <v>4152</v>
          </cell>
          <cell r="AK20">
            <v>325545</v>
          </cell>
          <cell r="AL20">
            <v>295470</v>
          </cell>
          <cell r="AM20">
            <v>30075</v>
          </cell>
          <cell r="AN20">
            <v>325545</v>
          </cell>
          <cell r="AO20">
            <v>295470</v>
          </cell>
          <cell r="AP20">
            <v>30075</v>
          </cell>
          <cell r="AR20">
            <v>417013.45636518457</v>
          </cell>
          <cell r="AS20">
            <v>378488.27643558057</v>
          </cell>
          <cell r="AT20">
            <v>38525.179929603975</v>
          </cell>
          <cell r="AV20">
            <v>0.41</v>
          </cell>
          <cell r="AW20">
            <v>0.32700000000000001</v>
          </cell>
          <cell r="AX20">
            <v>0.75900000000000001</v>
          </cell>
          <cell r="AZ20">
            <v>0.30299999999999999</v>
          </cell>
          <cell r="BA20">
            <v>0.33600000000000002</v>
          </cell>
          <cell r="BB20">
            <v>0.16699999999999998</v>
          </cell>
          <cell r="BD20">
            <v>57032</v>
          </cell>
          <cell r="BE20">
            <v>34204</v>
          </cell>
          <cell r="BF20">
            <v>22828</v>
          </cell>
          <cell r="BH20">
            <v>0.13015496045700112</v>
          </cell>
          <cell r="BI20">
            <v>8.6003605403267791E-2</v>
          </cell>
          <cell r="BJ20">
            <v>0.56391725065572396</v>
          </cell>
        </row>
        <row r="21">
          <cell r="B21">
            <v>13</v>
          </cell>
          <cell r="C21">
            <v>3</v>
          </cell>
          <cell r="D21">
            <v>4</v>
          </cell>
          <cell r="E21" t="str">
            <v>Kaushambi</v>
          </cell>
          <cell r="F21" t="str">
            <v>New</v>
          </cell>
          <cell r="G21">
            <v>1</v>
          </cell>
          <cell r="H21">
            <v>0</v>
          </cell>
          <cell r="I21">
            <v>0</v>
          </cell>
          <cell r="J21">
            <v>0</v>
          </cell>
          <cell r="K21">
            <v>1021862</v>
          </cell>
          <cell r="L21">
            <v>809578</v>
          </cell>
          <cell r="M21">
            <v>212284</v>
          </cell>
          <cell r="N21">
            <v>1294937</v>
          </cell>
          <cell r="O21">
            <v>1203183</v>
          </cell>
          <cell r="P21">
            <v>91754</v>
          </cell>
          <cell r="Q21">
            <v>25.34</v>
          </cell>
          <cell r="R21">
            <v>26.73</v>
          </cell>
          <cell r="S21">
            <v>2.2842980437960625E-2</v>
          </cell>
          <cell r="T21">
            <v>2.3971675213662724E-2</v>
          </cell>
          <cell r="U21">
            <v>2.3966241922097176E-2</v>
          </cell>
          <cell r="W21">
            <v>792</v>
          </cell>
          <cell r="X21">
            <v>799</v>
          </cell>
          <cell r="Y21">
            <v>801</v>
          </cell>
          <cell r="Z21">
            <v>801</v>
          </cell>
          <cell r="AA21">
            <v>801</v>
          </cell>
          <cell r="AC21">
            <v>31483</v>
          </cell>
          <cell r="AD21">
            <v>32163</v>
          </cell>
          <cell r="AE21">
            <v>33221</v>
          </cell>
          <cell r="AF21">
            <v>34510</v>
          </cell>
          <cell r="AG21">
            <v>25563</v>
          </cell>
          <cell r="AI21">
            <v>1836</v>
          </cell>
          <cell r="AK21">
            <v>0</v>
          </cell>
          <cell r="AL21">
            <v>0</v>
          </cell>
          <cell r="AM21">
            <v>0</v>
          </cell>
          <cell r="AN21">
            <v>160077</v>
          </cell>
          <cell r="AO21">
            <v>128395</v>
          </cell>
          <cell r="AP21">
            <v>31682</v>
          </cell>
          <cell r="AR21">
            <v>205053.87290411355</v>
          </cell>
          <cell r="AS21">
            <v>164470.1738008812</v>
          </cell>
          <cell r="AT21">
            <v>40583.699103232357</v>
          </cell>
          <cell r="AV21">
            <v>0.41</v>
          </cell>
          <cell r="AW21">
            <v>0.32700000000000001</v>
          </cell>
          <cell r="AX21">
            <v>0.75900000000000001</v>
          </cell>
          <cell r="AZ21">
            <v>0.30299999999999999</v>
          </cell>
          <cell r="BA21">
            <v>0.33600000000000002</v>
          </cell>
          <cell r="BB21">
            <v>0.16699999999999998</v>
          </cell>
          <cell r="BD21">
            <v>34980</v>
          </cell>
          <cell r="BE21">
            <v>32715</v>
          </cell>
          <cell r="BF21">
            <v>2265</v>
          </cell>
          <cell r="BH21">
            <v>0.16234690771587879</v>
          </cell>
          <cell r="BI21">
            <v>0.18930058903499694</v>
          </cell>
          <cell r="BJ21">
            <v>5.3113970623265477E-2</v>
          </cell>
        </row>
        <row r="22">
          <cell r="B22">
            <v>14</v>
          </cell>
          <cell r="C22">
            <v>3</v>
          </cell>
          <cell r="D22">
            <v>4</v>
          </cell>
          <cell r="E22" t="str">
            <v>Pratapgarh</v>
          </cell>
          <cell r="H22">
            <v>2210700</v>
          </cell>
          <cell r="I22">
            <v>2088599</v>
          </cell>
          <cell r="J22">
            <v>122101</v>
          </cell>
          <cell r="K22">
            <v>2210700</v>
          </cell>
          <cell r="L22">
            <v>2088599</v>
          </cell>
          <cell r="M22">
            <v>122101</v>
          </cell>
          <cell r="N22">
            <v>2727156</v>
          </cell>
          <cell r="O22">
            <v>2582843</v>
          </cell>
          <cell r="P22">
            <v>144313</v>
          </cell>
          <cell r="Q22">
            <v>22.75</v>
          </cell>
          <cell r="R22">
            <v>23.36</v>
          </cell>
          <cell r="S22">
            <v>2.0709484022374935E-2</v>
          </cell>
          <cell r="T22">
            <v>2.1215589755644304E-2</v>
          </cell>
          <cell r="U22">
            <v>2.1216955802133786E-2</v>
          </cell>
          <cell r="W22">
            <v>40</v>
          </cell>
          <cell r="X22">
            <v>40</v>
          </cell>
          <cell r="Y22">
            <v>40</v>
          </cell>
          <cell r="Z22">
            <v>40</v>
          </cell>
          <cell r="AA22">
            <v>40</v>
          </cell>
          <cell r="AC22">
            <v>204</v>
          </cell>
          <cell r="AD22">
            <v>224</v>
          </cell>
          <cell r="AE22">
            <v>252</v>
          </cell>
          <cell r="AF22">
            <v>260</v>
          </cell>
          <cell r="AG22">
            <v>266</v>
          </cell>
          <cell r="AI22">
            <v>3717</v>
          </cell>
          <cell r="AK22">
            <v>369756</v>
          </cell>
          <cell r="AL22">
            <v>351564</v>
          </cell>
          <cell r="AM22">
            <v>18192</v>
          </cell>
          <cell r="AN22">
            <v>369756</v>
          </cell>
          <cell r="AO22">
            <v>351564</v>
          </cell>
          <cell r="AP22">
            <v>18192</v>
          </cell>
          <cell r="AR22">
            <v>473646.43158938142</v>
          </cell>
          <cell r="AS22">
            <v>450343.02100652672</v>
          </cell>
          <cell r="AT22">
            <v>23303.410582854714</v>
          </cell>
          <cell r="AV22">
            <v>0.41</v>
          </cell>
          <cell r="AW22">
            <v>0.32700000000000001</v>
          </cell>
          <cell r="AX22">
            <v>0.75900000000000001</v>
          </cell>
          <cell r="AZ22">
            <v>0.30299999999999999</v>
          </cell>
          <cell r="BA22">
            <v>0.33600000000000002</v>
          </cell>
          <cell r="BB22">
            <v>0.16699999999999998</v>
          </cell>
          <cell r="BD22">
            <v>93768</v>
          </cell>
          <cell r="BE22">
            <v>73145</v>
          </cell>
          <cell r="BF22">
            <v>20623</v>
          </cell>
          <cell r="BH22">
            <v>0.18840506555316522</v>
          </cell>
          <cell r="BI22">
            <v>0.1545729158359809</v>
          </cell>
          <cell r="BJ22">
            <v>0.84221805385418658</v>
          </cell>
        </row>
        <row r="23">
          <cell r="B23">
            <v>15</v>
          </cell>
          <cell r="C23">
            <v>4</v>
          </cell>
          <cell r="D23">
            <v>3</v>
          </cell>
          <cell r="E23" t="str">
            <v>Budaun</v>
          </cell>
          <cell r="H23">
            <v>2448338</v>
          </cell>
          <cell r="I23">
            <v>2017033</v>
          </cell>
          <cell r="J23">
            <v>431305</v>
          </cell>
          <cell r="K23">
            <v>2448338</v>
          </cell>
          <cell r="L23">
            <v>2017033</v>
          </cell>
          <cell r="M23">
            <v>431305</v>
          </cell>
          <cell r="N23">
            <v>3069245</v>
          </cell>
          <cell r="O23">
            <v>2511993</v>
          </cell>
          <cell r="P23">
            <v>557252</v>
          </cell>
          <cell r="Q23">
            <v>24.16</v>
          </cell>
          <cell r="R23">
            <v>25.36</v>
          </cell>
          <cell r="S23">
            <v>2.1875931890339206E-2</v>
          </cell>
          <cell r="T23">
            <v>2.2859300360458468E-2</v>
          </cell>
          <cell r="U23">
            <v>2.2859583072760925E-2</v>
          </cell>
          <cell r="W23">
            <v>0</v>
          </cell>
          <cell r="X23">
            <v>0</v>
          </cell>
          <cell r="Y23">
            <v>0</v>
          </cell>
          <cell r="Z23">
            <v>0</v>
          </cell>
          <cell r="AA23">
            <v>0</v>
          </cell>
          <cell r="AC23">
            <v>0</v>
          </cell>
          <cell r="AD23">
            <v>48</v>
          </cell>
          <cell r="AE23">
            <v>0</v>
          </cell>
          <cell r="AF23">
            <v>0</v>
          </cell>
          <cell r="AG23">
            <v>0</v>
          </cell>
          <cell r="AI23">
            <v>5168</v>
          </cell>
          <cell r="AK23">
            <v>380242</v>
          </cell>
          <cell r="AL23">
            <v>320556</v>
          </cell>
          <cell r="AM23">
            <v>59686</v>
          </cell>
          <cell r="AN23">
            <v>380242</v>
          </cell>
          <cell r="AO23">
            <v>320556</v>
          </cell>
          <cell r="AP23">
            <v>59686</v>
          </cell>
          <cell r="AR23">
            <v>487078.68551263423</v>
          </cell>
          <cell r="AS23">
            <v>410622.69584419392</v>
          </cell>
          <cell r="AT23">
            <v>76455.989668440321</v>
          </cell>
          <cell r="AV23">
            <v>0.41</v>
          </cell>
          <cell r="AW23">
            <v>0.32700000000000001</v>
          </cell>
          <cell r="AX23">
            <v>0.75900000000000001</v>
          </cell>
          <cell r="AZ23">
            <v>0.30299999999999999</v>
          </cell>
          <cell r="BA23">
            <v>0.33600000000000002</v>
          </cell>
          <cell r="BB23">
            <v>0.16699999999999998</v>
          </cell>
          <cell r="BD23">
            <v>73502</v>
          </cell>
          <cell r="BE23">
            <v>39527</v>
          </cell>
          <cell r="BF23">
            <v>33975</v>
          </cell>
          <cell r="BH23">
            <v>0.14361249363081624</v>
          </cell>
          <cell r="BI23">
            <v>9.1610044871642926E-2</v>
          </cell>
          <cell r="BJ23">
            <v>0.42290239351429909</v>
          </cell>
        </row>
        <row r="24">
          <cell r="B24">
            <v>16</v>
          </cell>
          <cell r="C24">
            <v>4</v>
          </cell>
          <cell r="D24">
            <v>3</v>
          </cell>
          <cell r="E24" t="str">
            <v>Barielly</v>
          </cell>
          <cell r="H24">
            <v>2834616</v>
          </cell>
          <cell r="I24">
            <v>1905151</v>
          </cell>
          <cell r="J24">
            <v>929465</v>
          </cell>
          <cell r="K24">
            <v>2834616</v>
          </cell>
          <cell r="L24">
            <v>1905151</v>
          </cell>
          <cell r="M24">
            <v>929465</v>
          </cell>
          <cell r="N24">
            <v>3598701</v>
          </cell>
          <cell r="O24">
            <v>2425827</v>
          </cell>
          <cell r="P24">
            <v>1172874</v>
          </cell>
          <cell r="Q24">
            <v>24.71</v>
          </cell>
          <cell r="R24">
            <v>26.96</v>
          </cell>
          <cell r="S24">
            <v>2.2327699403222434E-2</v>
          </cell>
          <cell r="T24">
            <v>2.4157362393459003E-2</v>
          </cell>
          <cell r="U24">
            <v>2.4153734682166528E-2</v>
          </cell>
          <cell r="W24">
            <v>611</v>
          </cell>
          <cell r="X24">
            <v>611</v>
          </cell>
          <cell r="Y24">
            <v>611</v>
          </cell>
          <cell r="Z24">
            <v>611</v>
          </cell>
          <cell r="AA24">
            <v>611</v>
          </cell>
          <cell r="AC24">
            <v>11940</v>
          </cell>
          <cell r="AD24">
            <v>12091</v>
          </cell>
          <cell r="AE24">
            <v>12268</v>
          </cell>
          <cell r="AF24">
            <v>12501</v>
          </cell>
          <cell r="AG24">
            <v>12719</v>
          </cell>
          <cell r="AI24">
            <v>4120</v>
          </cell>
          <cell r="AK24">
            <v>409233</v>
          </cell>
          <cell r="AL24">
            <v>279274</v>
          </cell>
          <cell r="AM24">
            <v>129959</v>
          </cell>
          <cell r="AN24">
            <v>409233</v>
          </cell>
          <cell r="AO24">
            <v>279274</v>
          </cell>
          <cell r="AP24">
            <v>129959</v>
          </cell>
          <cell r="AR24">
            <v>524215.29370346211</v>
          </cell>
          <cell r="AS24">
            <v>357741.68244921765</v>
          </cell>
          <cell r="AT24">
            <v>166473.61125424449</v>
          </cell>
          <cell r="AV24">
            <v>0.41</v>
          </cell>
          <cell r="AW24">
            <v>0.32700000000000001</v>
          </cell>
          <cell r="AX24">
            <v>0.75900000000000001</v>
          </cell>
          <cell r="AZ24">
            <v>0.30299999999999999</v>
          </cell>
          <cell r="BA24">
            <v>0.33600000000000002</v>
          </cell>
          <cell r="BB24">
            <v>0.16699999999999998</v>
          </cell>
          <cell r="BD24">
            <v>90839</v>
          </cell>
          <cell r="BE24">
            <v>65064</v>
          </cell>
          <cell r="BF24">
            <v>25775</v>
          </cell>
          <cell r="BH24">
            <v>0.16491298382726405</v>
          </cell>
          <cell r="BI24">
            <v>0.17308658373912075</v>
          </cell>
          <cell r="BJ24">
            <v>0.14734841391072209</v>
          </cell>
        </row>
        <row r="25">
          <cell r="B25">
            <v>17</v>
          </cell>
          <cell r="C25">
            <v>4</v>
          </cell>
          <cell r="D25">
            <v>3</v>
          </cell>
          <cell r="E25" t="str">
            <v>Pilibhit</v>
          </cell>
          <cell r="H25">
            <v>1283103</v>
          </cell>
          <cell r="I25">
            <v>1046247</v>
          </cell>
          <cell r="J25">
            <v>236856</v>
          </cell>
          <cell r="K25">
            <v>1283103</v>
          </cell>
          <cell r="L25">
            <v>1046247</v>
          </cell>
          <cell r="M25">
            <v>236856</v>
          </cell>
          <cell r="N25">
            <v>1643788</v>
          </cell>
          <cell r="O25">
            <v>1349783</v>
          </cell>
          <cell r="P25">
            <v>294005</v>
          </cell>
          <cell r="Q25">
            <v>27.25</v>
          </cell>
          <cell r="R25">
            <v>28.11</v>
          </cell>
          <cell r="S25">
            <v>2.4391058667107668E-2</v>
          </cell>
          <cell r="T25">
            <v>2.5081281415189727E-2</v>
          </cell>
          <cell r="U25">
            <v>2.5081577424227675E-2</v>
          </cell>
          <cell r="W25">
            <v>0</v>
          </cell>
          <cell r="X25">
            <v>0</v>
          </cell>
          <cell r="Y25">
            <v>0</v>
          </cell>
          <cell r="Z25">
            <v>0</v>
          </cell>
          <cell r="AA25">
            <v>0</v>
          </cell>
          <cell r="AC25">
            <v>0</v>
          </cell>
          <cell r="AD25">
            <v>0</v>
          </cell>
          <cell r="AE25">
            <v>0</v>
          </cell>
          <cell r="AF25">
            <v>0</v>
          </cell>
          <cell r="AG25">
            <v>0</v>
          </cell>
          <cell r="AI25">
            <v>3499</v>
          </cell>
          <cell r="AK25">
            <v>186442</v>
          </cell>
          <cell r="AL25">
            <v>155415</v>
          </cell>
          <cell r="AM25">
            <v>31027</v>
          </cell>
          <cell r="AN25">
            <v>186442</v>
          </cell>
          <cell r="AO25">
            <v>155415</v>
          </cell>
          <cell r="AP25">
            <v>31027</v>
          </cell>
          <cell r="AR25">
            <v>238826.653248054</v>
          </cell>
          <cell r="AS25">
            <v>199081.98965118543</v>
          </cell>
          <cell r="AT25">
            <v>39744.66359686858</v>
          </cell>
          <cell r="AV25">
            <v>0.41</v>
          </cell>
          <cell r="AW25">
            <v>0.32700000000000001</v>
          </cell>
          <cell r="AX25">
            <v>0.75900000000000001</v>
          </cell>
          <cell r="AZ25">
            <v>0.30299999999999999</v>
          </cell>
          <cell r="BA25">
            <v>0.33600000000000002</v>
          </cell>
          <cell r="BB25">
            <v>0.16699999999999998</v>
          </cell>
          <cell r="BD25">
            <v>56391</v>
          </cell>
          <cell r="BE25">
            <v>27526</v>
          </cell>
          <cell r="BF25">
            <v>28865</v>
          </cell>
          <cell r="BH25">
            <v>0.2247083420473254</v>
          </cell>
          <cell r="BI25">
            <v>0.13158407295775587</v>
          </cell>
          <cell r="BJ25">
            <v>0.69117007797266306</v>
          </cell>
        </row>
        <row r="26">
          <cell r="B26">
            <v>18</v>
          </cell>
          <cell r="C26">
            <v>4</v>
          </cell>
          <cell r="D26">
            <v>3</v>
          </cell>
          <cell r="E26" t="str">
            <v>Shahjahanpur</v>
          </cell>
          <cell r="H26">
            <v>1987395</v>
          </cell>
          <cell r="I26">
            <v>1574764</v>
          </cell>
          <cell r="J26">
            <v>412631</v>
          </cell>
          <cell r="K26">
            <v>1987395</v>
          </cell>
          <cell r="L26">
            <v>1574764</v>
          </cell>
          <cell r="M26">
            <v>412631</v>
          </cell>
          <cell r="N26">
            <v>2549458</v>
          </cell>
          <cell r="O26">
            <v>2022664</v>
          </cell>
          <cell r="P26">
            <v>526794</v>
          </cell>
          <cell r="Q26">
            <v>20.62</v>
          </cell>
          <cell r="R26">
            <v>28.28</v>
          </cell>
          <cell r="S26">
            <v>1.8924329793928552E-2</v>
          </cell>
          <cell r="T26">
            <v>2.5217226965715378E-2</v>
          </cell>
          <cell r="U26">
            <v>2.5218340635190017E-2</v>
          </cell>
          <cell r="W26">
            <v>75</v>
          </cell>
          <cell r="X26">
            <v>77</v>
          </cell>
          <cell r="Y26">
            <v>77</v>
          </cell>
          <cell r="Z26">
            <v>77</v>
          </cell>
          <cell r="AA26">
            <v>77</v>
          </cell>
          <cell r="AC26">
            <v>2429</v>
          </cell>
          <cell r="AD26">
            <v>2449</v>
          </cell>
          <cell r="AE26">
            <v>2478</v>
          </cell>
          <cell r="AF26">
            <v>2496</v>
          </cell>
          <cell r="AG26">
            <v>2498</v>
          </cell>
          <cell r="AI26">
            <v>4575</v>
          </cell>
          <cell r="AK26">
            <v>307759</v>
          </cell>
          <cell r="AL26">
            <v>249648</v>
          </cell>
          <cell r="AM26">
            <v>58111</v>
          </cell>
          <cell r="AN26">
            <v>307759</v>
          </cell>
          <cell r="AO26">
            <v>249648</v>
          </cell>
          <cell r="AP26">
            <v>58111</v>
          </cell>
          <cell r="AR26">
            <v>394230.11969925149</v>
          </cell>
          <cell r="AS26">
            <v>319791.65815680043</v>
          </cell>
          <cell r="AT26">
            <v>74438.461542451085</v>
          </cell>
          <cell r="AV26">
            <v>0.41</v>
          </cell>
          <cell r="AW26">
            <v>0.32700000000000001</v>
          </cell>
          <cell r="AX26">
            <v>0.75900000000000001</v>
          </cell>
          <cell r="AZ26">
            <v>0.30299999999999999</v>
          </cell>
          <cell r="BA26">
            <v>0.33600000000000002</v>
          </cell>
          <cell r="BB26">
            <v>0.16699999999999998</v>
          </cell>
          <cell r="BD26">
            <v>157350</v>
          </cell>
          <cell r="BE26">
            <v>39114</v>
          </cell>
          <cell r="BF26">
            <v>118236</v>
          </cell>
          <cell r="BH26">
            <v>0.37984738194309681</v>
          </cell>
          <cell r="BI26">
            <v>0.11640115578776633</v>
          </cell>
          <cell r="BJ26">
            <v>1.5116266228308106</v>
          </cell>
        </row>
        <row r="27">
          <cell r="B27">
            <v>19</v>
          </cell>
          <cell r="C27">
            <v>5</v>
          </cell>
          <cell r="D27">
            <v>4</v>
          </cell>
          <cell r="E27" t="str">
            <v>Basti</v>
          </cell>
          <cell r="F27" t="str">
            <v>Split</v>
          </cell>
          <cell r="G27">
            <v>2</v>
          </cell>
          <cell r="H27">
            <v>2738522</v>
          </cell>
          <cell r="I27">
            <v>2562696</v>
          </cell>
          <cell r="J27">
            <v>175826</v>
          </cell>
          <cell r="K27">
            <v>1662913</v>
          </cell>
          <cell r="L27">
            <v>1574900</v>
          </cell>
          <cell r="M27">
            <v>88013</v>
          </cell>
          <cell r="N27">
            <v>2068922</v>
          </cell>
          <cell r="O27">
            <v>1953604</v>
          </cell>
          <cell r="P27">
            <v>115318</v>
          </cell>
          <cell r="Q27">
            <v>23.41</v>
          </cell>
          <cell r="R27">
            <v>22.69</v>
          </cell>
          <cell r="S27">
            <v>2.1256973890493081E-2</v>
          </cell>
          <cell r="T27">
            <v>2.0659580931471799E-2</v>
          </cell>
          <cell r="U27">
            <v>2.2086045507365482E-2</v>
          </cell>
          <cell r="X27">
            <v>0</v>
          </cell>
          <cell r="Y27">
            <v>0</v>
          </cell>
          <cell r="Z27">
            <v>0</v>
          </cell>
          <cell r="AA27">
            <v>0</v>
          </cell>
          <cell r="AD27">
            <v>22</v>
          </cell>
          <cell r="AE27">
            <v>0</v>
          </cell>
          <cell r="AF27">
            <v>0</v>
          </cell>
          <cell r="AG27">
            <v>0</v>
          </cell>
          <cell r="AI27">
            <v>3034</v>
          </cell>
          <cell r="AK27">
            <v>419602</v>
          </cell>
          <cell r="AL27">
            <v>395145</v>
          </cell>
          <cell r="AM27">
            <v>24457</v>
          </cell>
          <cell r="AN27">
            <v>252946</v>
          </cell>
          <cell r="AO27">
            <v>240479</v>
          </cell>
          <cell r="AP27">
            <v>12467</v>
          </cell>
          <cell r="AR27">
            <v>324016.29800410994</v>
          </cell>
          <cell r="AS27">
            <v>308046.44203794625</v>
          </cell>
          <cell r="AT27">
            <v>15969.855966163683</v>
          </cell>
          <cell r="AV27">
            <v>0.41</v>
          </cell>
          <cell r="AW27">
            <v>0.32700000000000001</v>
          </cell>
          <cell r="AX27">
            <v>0.75900000000000001</v>
          </cell>
          <cell r="AZ27">
            <v>0.30299999999999999</v>
          </cell>
          <cell r="BA27">
            <v>0.33600000000000002</v>
          </cell>
          <cell r="BB27">
            <v>0.16699999999999998</v>
          </cell>
          <cell r="BD27">
            <v>74202</v>
          </cell>
          <cell r="BE27">
            <v>57689</v>
          </cell>
          <cell r="BF27">
            <v>16513</v>
          </cell>
          <cell r="BH27">
            <v>0.21794200777120173</v>
          </cell>
          <cell r="BI27">
            <v>0.1782251569568914</v>
          </cell>
          <cell r="BJ27">
            <v>0.98405001827689986</v>
          </cell>
        </row>
        <row r="28">
          <cell r="B28">
            <v>20</v>
          </cell>
          <cell r="C28">
            <v>5</v>
          </cell>
          <cell r="D28">
            <v>4</v>
          </cell>
          <cell r="E28" t="str">
            <v>Sant Kabir Nagar</v>
          </cell>
          <cell r="F28" t="str">
            <v>New</v>
          </cell>
          <cell r="G28">
            <v>1</v>
          </cell>
          <cell r="H28">
            <v>0</v>
          </cell>
          <cell r="I28">
            <v>0</v>
          </cell>
          <cell r="J28">
            <v>0</v>
          </cell>
          <cell r="K28">
            <v>1144953</v>
          </cell>
          <cell r="L28">
            <v>1084354</v>
          </cell>
          <cell r="M28">
            <v>60599</v>
          </cell>
          <cell r="N28">
            <v>1424500</v>
          </cell>
          <cell r="O28">
            <v>1323388</v>
          </cell>
          <cell r="P28">
            <v>101112</v>
          </cell>
          <cell r="Q28">
            <v>26.46</v>
          </cell>
          <cell r="R28">
            <v>23.64</v>
          </cell>
          <cell r="S28">
            <v>2.375330720831581E-2</v>
          </cell>
          <cell r="T28">
            <v>2.144714676324333E-2</v>
          </cell>
          <cell r="U28">
            <v>2.208609373910253E-2</v>
          </cell>
          <cell r="W28">
            <v>397</v>
          </cell>
          <cell r="X28">
            <v>398</v>
          </cell>
          <cell r="Y28">
            <v>398</v>
          </cell>
          <cell r="Z28">
            <v>398</v>
          </cell>
          <cell r="AA28">
            <v>398</v>
          </cell>
          <cell r="AC28">
            <v>8666</v>
          </cell>
          <cell r="AD28">
            <v>8708</v>
          </cell>
          <cell r="AE28">
            <v>8814</v>
          </cell>
          <cell r="AF28">
            <v>8907</v>
          </cell>
          <cell r="AG28">
            <v>8982</v>
          </cell>
          <cell r="AI28">
            <v>1442</v>
          </cell>
          <cell r="AK28">
            <v>0</v>
          </cell>
          <cell r="AL28">
            <v>0</v>
          </cell>
          <cell r="AM28">
            <v>0</v>
          </cell>
          <cell r="AN28">
            <v>174159</v>
          </cell>
          <cell r="AO28">
            <v>165575</v>
          </cell>
          <cell r="AP28">
            <v>8584</v>
          </cell>
          <cell r="AR28">
            <v>223092.49580581542</v>
          </cell>
          <cell r="AS28">
            <v>212096.64727661439</v>
          </cell>
          <cell r="AT28">
            <v>10995.848529201014</v>
          </cell>
          <cell r="AV28">
            <v>0.41</v>
          </cell>
          <cell r="AW28">
            <v>0.32700000000000001</v>
          </cell>
          <cell r="AX28">
            <v>0.75900000000000001</v>
          </cell>
          <cell r="AZ28">
            <v>0.30299999999999999</v>
          </cell>
          <cell r="BA28">
            <v>0.33600000000000002</v>
          </cell>
          <cell r="BB28">
            <v>0.16699999999999998</v>
          </cell>
          <cell r="BD28">
            <v>42983</v>
          </cell>
          <cell r="BE28">
            <v>31442</v>
          </cell>
          <cell r="BF28">
            <v>11541</v>
          </cell>
          <cell r="BH28">
            <v>0.18335972703590578</v>
          </cell>
          <cell r="BI28">
            <v>0.14108100735077206</v>
          </cell>
          <cell r="BJ28">
            <v>0.99886520372113596</v>
          </cell>
        </row>
        <row r="29">
          <cell r="B29">
            <v>21</v>
          </cell>
          <cell r="C29">
            <v>5</v>
          </cell>
          <cell r="D29">
            <v>4</v>
          </cell>
          <cell r="E29" t="str">
            <v>Siddharthnagar</v>
          </cell>
          <cell r="F29" t="str">
            <v>Split</v>
          </cell>
          <cell r="G29">
            <v>2</v>
          </cell>
          <cell r="H29">
            <v>1707885</v>
          </cell>
          <cell r="I29">
            <v>1648377</v>
          </cell>
          <cell r="J29">
            <v>59508</v>
          </cell>
          <cell r="K29">
            <v>1638541</v>
          </cell>
          <cell r="L29">
            <v>1551819</v>
          </cell>
          <cell r="M29">
            <v>86722</v>
          </cell>
          <cell r="N29">
            <v>2038598</v>
          </cell>
          <cell r="O29">
            <v>1960895</v>
          </cell>
          <cell r="P29">
            <v>77703</v>
          </cell>
          <cell r="Q29">
            <v>23.63</v>
          </cell>
          <cell r="R29">
            <v>26.78</v>
          </cell>
          <cell r="S29">
            <v>2.1438885000664598E-2</v>
          </cell>
          <cell r="T29">
            <v>2.4012067777452684E-2</v>
          </cell>
          <cell r="U29">
            <v>2.2085972941693344E-2</v>
          </cell>
          <cell r="W29">
            <v>12</v>
          </cell>
          <cell r="X29">
            <v>13</v>
          </cell>
          <cell r="Y29">
            <v>13</v>
          </cell>
          <cell r="Z29">
            <v>13</v>
          </cell>
          <cell r="AA29">
            <v>13</v>
          </cell>
          <cell r="AC29">
            <v>10302</v>
          </cell>
          <cell r="AD29">
            <v>10550</v>
          </cell>
          <cell r="AE29">
            <v>10817</v>
          </cell>
          <cell r="AF29">
            <v>11076</v>
          </cell>
          <cell r="AG29">
            <v>11268</v>
          </cell>
          <cell r="AI29">
            <v>2752</v>
          </cell>
          <cell r="AK29">
            <v>256744</v>
          </cell>
          <cell r="AL29">
            <v>247864</v>
          </cell>
          <cell r="AM29">
            <v>8880</v>
          </cell>
          <cell r="AN29">
            <v>249241</v>
          </cell>
          <cell r="AO29">
            <v>236955</v>
          </cell>
          <cell r="AP29">
            <v>12286</v>
          </cell>
          <cell r="AR29">
            <v>319270.30326964002</v>
          </cell>
          <cell r="AS29">
            <v>303532.30291668529</v>
          </cell>
          <cell r="AT29">
            <v>15738.000352954761</v>
          </cell>
          <cell r="AV29">
            <v>0.41</v>
          </cell>
          <cell r="AW29">
            <v>0.32700000000000001</v>
          </cell>
          <cell r="AX29">
            <v>0.75900000000000001</v>
          </cell>
          <cell r="AZ29">
            <v>0.30299999999999999</v>
          </cell>
          <cell r="BA29">
            <v>0.33600000000000002</v>
          </cell>
          <cell r="BB29">
            <v>0.16699999999999998</v>
          </cell>
          <cell r="BD29">
            <v>103719</v>
          </cell>
          <cell r="BE29">
            <v>69655</v>
          </cell>
          <cell r="BF29">
            <v>34064</v>
          </cell>
          <cell r="BH29">
            <v>0.3091661858596827</v>
          </cell>
          <cell r="BI29">
            <v>0.21839343124329405</v>
          </cell>
          <cell r="BJ29">
            <v>2.0598627567636671</v>
          </cell>
        </row>
        <row r="30">
          <cell r="B30">
            <v>22</v>
          </cell>
          <cell r="C30">
            <v>6</v>
          </cell>
          <cell r="D30">
            <v>2</v>
          </cell>
          <cell r="E30" t="str">
            <v>Banda</v>
          </cell>
          <cell r="F30" t="str">
            <v>Split</v>
          </cell>
          <cell r="G30">
            <v>2</v>
          </cell>
          <cell r="H30">
            <v>1862139</v>
          </cell>
          <cell r="I30">
            <v>1622718</v>
          </cell>
          <cell r="J30">
            <v>239421</v>
          </cell>
          <cell r="K30">
            <v>1214198</v>
          </cell>
          <cell r="L30">
            <v>1058085</v>
          </cell>
          <cell r="M30">
            <v>156113</v>
          </cell>
          <cell r="N30">
            <v>1500253</v>
          </cell>
          <cell r="O30">
            <v>1256230</v>
          </cell>
          <cell r="P30">
            <v>244023</v>
          </cell>
          <cell r="Q30">
            <v>23.69</v>
          </cell>
          <cell r="R30">
            <v>18.489999999999998</v>
          </cell>
          <cell r="S30">
            <v>2.1488446557463181E-2</v>
          </cell>
          <cell r="T30">
            <v>1.7110575489174495E-2</v>
          </cell>
          <cell r="U30">
            <v>2.1380351690864829E-2</v>
          </cell>
          <cell r="X30">
            <v>0</v>
          </cell>
          <cell r="Y30">
            <v>0</v>
          </cell>
          <cell r="Z30">
            <v>0</v>
          </cell>
          <cell r="AA30">
            <v>0</v>
          </cell>
          <cell r="AD30">
            <v>0</v>
          </cell>
          <cell r="AE30">
            <v>0</v>
          </cell>
          <cell r="AF30">
            <v>0</v>
          </cell>
          <cell r="AG30">
            <v>0</v>
          </cell>
          <cell r="AI30">
            <v>4418</v>
          </cell>
          <cell r="AK30">
            <v>298202</v>
          </cell>
          <cell r="AL30">
            <v>260286</v>
          </cell>
          <cell r="AM30">
            <v>37916</v>
          </cell>
          <cell r="AN30">
            <v>194441</v>
          </cell>
          <cell r="AO30">
            <v>169719</v>
          </cell>
          <cell r="AP30">
            <v>24722</v>
          </cell>
          <cell r="AR30">
            <v>249073.13418760186</v>
          </cell>
          <cell r="AS30">
            <v>217404.98794588385</v>
          </cell>
          <cell r="AT30">
            <v>31668.146241718019</v>
          </cell>
          <cell r="AV30">
            <v>0.41</v>
          </cell>
          <cell r="AW30">
            <v>0.32700000000000001</v>
          </cell>
          <cell r="AX30">
            <v>0.75900000000000001</v>
          </cell>
          <cell r="AZ30">
            <v>0.30299999999999999</v>
          </cell>
          <cell r="BA30">
            <v>0.33600000000000002</v>
          </cell>
          <cell r="BB30">
            <v>0.16699999999999998</v>
          </cell>
          <cell r="BD30">
            <v>0</v>
          </cell>
          <cell r="BE30">
            <v>0</v>
          </cell>
          <cell r="BF30">
            <v>0</v>
          </cell>
          <cell r="BH30">
            <v>0</v>
          </cell>
          <cell r="BI30">
            <v>0</v>
          </cell>
          <cell r="BJ30">
            <v>0</v>
          </cell>
        </row>
        <row r="31">
          <cell r="B31">
            <v>23</v>
          </cell>
          <cell r="C31">
            <v>6</v>
          </cell>
          <cell r="D31">
            <v>4</v>
          </cell>
          <cell r="E31" t="str">
            <v>Chitrakoot</v>
          </cell>
          <cell r="F31" t="str">
            <v>New</v>
          </cell>
          <cell r="G31">
            <v>1</v>
          </cell>
          <cell r="H31">
            <v>0</v>
          </cell>
          <cell r="I31">
            <v>0</v>
          </cell>
          <cell r="J31">
            <v>0</v>
          </cell>
          <cell r="K31">
            <v>647941</v>
          </cell>
          <cell r="L31">
            <v>564633</v>
          </cell>
          <cell r="M31">
            <v>83308</v>
          </cell>
          <cell r="N31">
            <v>800592</v>
          </cell>
          <cell r="O31">
            <v>724096</v>
          </cell>
          <cell r="P31">
            <v>76496</v>
          </cell>
          <cell r="Q31">
            <v>16.78</v>
          </cell>
          <cell r="R31">
            <v>34.33</v>
          </cell>
          <cell r="S31">
            <v>1.5633101826060258E-2</v>
          </cell>
          <cell r="T31">
            <v>2.9952749902958598E-2</v>
          </cell>
          <cell r="U31">
            <v>2.1380538313838349E-2</v>
          </cell>
          <cell r="X31">
            <v>0</v>
          </cell>
          <cell r="Y31">
            <v>0</v>
          </cell>
          <cell r="Z31">
            <v>0</v>
          </cell>
          <cell r="AA31">
            <v>0</v>
          </cell>
          <cell r="AD31">
            <v>445</v>
          </cell>
          <cell r="AE31">
            <v>0</v>
          </cell>
          <cell r="AF31">
            <v>0</v>
          </cell>
          <cell r="AG31">
            <v>0</v>
          </cell>
          <cell r="AI31">
            <v>3206</v>
          </cell>
          <cell r="AK31">
            <v>0</v>
          </cell>
          <cell r="AL31">
            <v>0</v>
          </cell>
          <cell r="AM31">
            <v>0</v>
          </cell>
          <cell r="AN31">
            <v>103761</v>
          </cell>
          <cell r="AO31">
            <v>90567</v>
          </cell>
          <cell r="AP31">
            <v>13194</v>
          </cell>
          <cell r="AR31">
            <v>132914.75294017085</v>
          </cell>
          <cell r="AS31">
            <v>116013.6316104553</v>
          </cell>
          <cell r="AT31">
            <v>16901.121329715537</v>
          </cell>
          <cell r="AV31">
            <v>0.41</v>
          </cell>
          <cell r="AW31">
            <v>0.32700000000000001</v>
          </cell>
          <cell r="AX31">
            <v>0.75900000000000001</v>
          </cell>
          <cell r="AZ31">
            <v>0.30299999999999999</v>
          </cell>
          <cell r="BA31">
            <v>0.33600000000000002</v>
          </cell>
          <cell r="BB31">
            <v>0.16699999999999998</v>
          </cell>
          <cell r="BD31">
            <v>0</v>
          </cell>
          <cell r="BE31">
            <v>0</v>
          </cell>
          <cell r="BF31">
            <v>0</v>
          </cell>
          <cell r="BH31">
            <v>0</v>
          </cell>
          <cell r="BI31">
            <v>0</v>
          </cell>
          <cell r="BJ31">
            <v>0</v>
          </cell>
        </row>
        <row r="32">
          <cell r="B32">
            <v>24</v>
          </cell>
          <cell r="C32">
            <v>6</v>
          </cell>
          <cell r="D32">
            <v>2</v>
          </cell>
          <cell r="E32" t="str">
            <v>Hamirpur</v>
          </cell>
          <cell r="F32" t="str">
            <v>Split</v>
          </cell>
          <cell r="G32">
            <v>2</v>
          </cell>
          <cell r="H32">
            <v>1466491</v>
          </cell>
          <cell r="I32">
            <v>1211846</v>
          </cell>
          <cell r="J32">
            <v>254645</v>
          </cell>
          <cell r="K32">
            <v>872903</v>
          </cell>
          <cell r="L32">
            <v>721331</v>
          </cell>
          <cell r="M32">
            <v>151572</v>
          </cell>
          <cell r="N32">
            <v>1042374</v>
          </cell>
          <cell r="O32">
            <v>868917</v>
          </cell>
          <cell r="P32">
            <v>173457</v>
          </cell>
          <cell r="Q32">
            <v>21.9</v>
          </cell>
          <cell r="R32">
            <v>17.850000000000001</v>
          </cell>
          <cell r="S32">
            <v>2.0000466908915326E-2</v>
          </cell>
          <cell r="T32">
            <v>1.6559863704994404E-2</v>
          </cell>
          <cell r="U32">
            <v>1.7901509520586112E-2</v>
          </cell>
          <cell r="W32">
            <v>1283</v>
          </cell>
          <cell r="X32">
            <v>1286</v>
          </cell>
          <cell r="Y32">
            <v>1287</v>
          </cell>
          <cell r="Z32">
            <v>1287</v>
          </cell>
          <cell r="AA32">
            <v>1287</v>
          </cell>
          <cell r="AC32">
            <v>32612</v>
          </cell>
          <cell r="AD32">
            <v>32972</v>
          </cell>
          <cell r="AE32">
            <v>34027</v>
          </cell>
          <cell r="AF32">
            <v>34255</v>
          </cell>
          <cell r="AG32">
            <v>34464</v>
          </cell>
          <cell r="AI32">
            <v>4316</v>
          </cell>
          <cell r="AK32">
            <v>240803</v>
          </cell>
          <cell r="AL32">
            <v>199378</v>
          </cell>
          <cell r="AM32">
            <v>41425</v>
          </cell>
          <cell r="AN32">
            <v>143334</v>
          </cell>
          <cell r="AO32">
            <v>118677</v>
          </cell>
          <cell r="AP32">
            <v>24657</v>
          </cell>
          <cell r="AR32">
            <v>183606.58819716895</v>
          </cell>
          <cell r="AS32">
            <v>152021.70502096793</v>
          </cell>
          <cell r="AT32">
            <v>31584.883176201005</v>
          </cell>
          <cell r="AV32">
            <v>0.41</v>
          </cell>
          <cell r="AW32">
            <v>0.32700000000000001</v>
          </cell>
          <cell r="AX32">
            <v>0.75900000000000001</v>
          </cell>
          <cell r="AZ32">
            <v>0.30299999999999999</v>
          </cell>
          <cell r="BA32">
            <v>0.33600000000000002</v>
          </cell>
          <cell r="BB32">
            <v>0.16699999999999998</v>
          </cell>
          <cell r="BD32">
            <v>25329</v>
          </cell>
          <cell r="BE32">
            <v>0</v>
          </cell>
          <cell r="BF32">
            <v>25329</v>
          </cell>
          <cell r="BH32">
            <v>0.1312870758711229</v>
          </cell>
          <cell r="BI32">
            <v>0</v>
          </cell>
          <cell r="BJ32">
            <v>0.76318699488630126</v>
          </cell>
        </row>
        <row r="33">
          <cell r="B33">
            <v>25</v>
          </cell>
          <cell r="C33">
            <v>6</v>
          </cell>
          <cell r="D33">
            <v>2</v>
          </cell>
          <cell r="E33" t="str">
            <v>Mahoba</v>
          </cell>
          <cell r="F33" t="str">
            <v>New</v>
          </cell>
          <cell r="G33">
            <v>1</v>
          </cell>
          <cell r="H33">
            <v>0</v>
          </cell>
          <cell r="I33">
            <v>0</v>
          </cell>
          <cell r="J33">
            <v>0</v>
          </cell>
          <cell r="K33">
            <v>593588</v>
          </cell>
          <cell r="L33">
            <v>490515</v>
          </cell>
          <cell r="M33">
            <v>103073</v>
          </cell>
          <cell r="N33">
            <v>708831</v>
          </cell>
          <cell r="O33">
            <v>554044</v>
          </cell>
          <cell r="P33">
            <v>154787</v>
          </cell>
          <cell r="Q33">
            <v>24.2</v>
          </cell>
          <cell r="R33">
            <v>21.8</v>
          </cell>
          <cell r="S33">
            <v>2.1908848379270873E-2</v>
          </cell>
          <cell r="T33">
            <v>1.9916760821878876E-2</v>
          </cell>
          <cell r="U33">
            <v>1.7901510915810714E-2</v>
          </cell>
          <cell r="X33">
            <v>0</v>
          </cell>
          <cell r="Y33">
            <v>0</v>
          </cell>
          <cell r="Z33">
            <v>0</v>
          </cell>
          <cell r="AA33">
            <v>0</v>
          </cell>
          <cell r="AD33">
            <v>0</v>
          </cell>
          <cell r="AE33">
            <v>0</v>
          </cell>
          <cell r="AF33">
            <v>0</v>
          </cell>
          <cell r="AG33">
            <v>0</v>
          </cell>
          <cell r="AI33">
            <v>2850</v>
          </cell>
          <cell r="AK33">
            <v>0</v>
          </cell>
          <cell r="AL33">
            <v>0</v>
          </cell>
          <cell r="AM33">
            <v>0</v>
          </cell>
          <cell r="AN33">
            <v>97469</v>
          </cell>
          <cell r="AO33">
            <v>80701</v>
          </cell>
          <cell r="AP33">
            <v>16768</v>
          </cell>
          <cell r="AR33">
            <v>124854.88819812368</v>
          </cell>
          <cell r="AS33">
            <v>103375.57923521099</v>
          </cell>
          <cell r="AT33">
            <v>21479.308962912699</v>
          </cell>
          <cell r="AV33">
            <v>0.41</v>
          </cell>
          <cell r="AW33">
            <v>0.32700000000000001</v>
          </cell>
          <cell r="AX33">
            <v>0.75900000000000001</v>
          </cell>
          <cell r="AZ33">
            <v>0.30299999999999999</v>
          </cell>
          <cell r="BA33">
            <v>0.33600000000000002</v>
          </cell>
          <cell r="BB33">
            <v>0.16699999999999998</v>
          </cell>
          <cell r="BD33">
            <v>17487</v>
          </cell>
          <cell r="BE33">
            <v>6908</v>
          </cell>
          <cell r="BF33">
            <v>10579</v>
          </cell>
          <cell r="BH33">
            <v>0.13329134551745506</v>
          </cell>
          <cell r="BI33">
            <v>6.359552617656733E-2</v>
          </cell>
          <cell r="BJ33">
            <v>0.46872325848435514</v>
          </cell>
        </row>
        <row r="34">
          <cell r="B34">
            <v>26</v>
          </cell>
          <cell r="C34">
            <v>7</v>
          </cell>
          <cell r="D34">
            <v>3</v>
          </cell>
          <cell r="E34" t="str">
            <v>Bahraich</v>
          </cell>
          <cell r="F34" t="str">
            <v>Split</v>
          </cell>
          <cell r="G34">
            <v>2</v>
          </cell>
          <cell r="H34">
            <v>2763750</v>
          </cell>
          <cell r="I34">
            <v>2546844</v>
          </cell>
          <cell r="J34">
            <v>216906</v>
          </cell>
          <cell r="K34">
            <v>1851140</v>
          </cell>
          <cell r="L34">
            <v>1705858</v>
          </cell>
          <cell r="M34">
            <v>145282</v>
          </cell>
          <cell r="N34">
            <v>2384239</v>
          </cell>
          <cell r="O34">
            <v>2146187</v>
          </cell>
          <cell r="P34">
            <v>238052</v>
          </cell>
          <cell r="Q34">
            <v>25.19</v>
          </cell>
          <cell r="R34">
            <v>29.55</v>
          </cell>
          <cell r="S34">
            <v>2.2720506259497952E-2</v>
          </cell>
          <cell r="T34">
            <v>2.6227720680175537E-2</v>
          </cell>
          <cell r="U34">
            <v>2.5630794973076076E-2</v>
          </cell>
          <cell r="W34">
            <v>519</v>
          </cell>
          <cell r="X34">
            <v>521</v>
          </cell>
          <cell r="Y34">
            <v>536</v>
          </cell>
          <cell r="Z34">
            <v>536</v>
          </cell>
          <cell r="AA34">
            <v>536</v>
          </cell>
          <cell r="AC34">
            <v>1716</v>
          </cell>
          <cell r="AD34">
            <v>1754</v>
          </cell>
          <cell r="AE34">
            <v>1814</v>
          </cell>
          <cell r="AF34">
            <v>1864</v>
          </cell>
          <cell r="AG34">
            <v>1904</v>
          </cell>
          <cell r="AI34">
            <v>5751</v>
          </cell>
          <cell r="AK34">
            <v>449687</v>
          </cell>
          <cell r="AL34">
            <v>419800</v>
          </cell>
          <cell r="AM34">
            <v>29887</v>
          </cell>
          <cell r="AN34">
            <v>301198</v>
          </cell>
          <cell r="AO34">
            <v>281179</v>
          </cell>
          <cell r="AP34">
            <v>20019</v>
          </cell>
          <cell r="AR34">
            <v>385825.67396298778</v>
          </cell>
          <cell r="AS34">
            <v>360181.93075398554</v>
          </cell>
          <cell r="AT34">
            <v>25643.743209002227</v>
          </cell>
          <cell r="AV34">
            <v>0.41</v>
          </cell>
          <cell r="AW34">
            <v>0.32700000000000001</v>
          </cell>
          <cell r="AX34">
            <v>0.75900000000000001</v>
          </cell>
          <cell r="AZ34">
            <v>0.30299999999999999</v>
          </cell>
          <cell r="BA34">
            <v>0.33600000000000002</v>
          </cell>
          <cell r="BB34">
            <v>0.16699999999999998</v>
          </cell>
          <cell r="BD34">
            <v>58635</v>
          </cell>
          <cell r="BE34">
            <v>34208</v>
          </cell>
          <cell r="BF34">
            <v>24427</v>
          </cell>
          <cell r="BH34">
            <v>0.14462987073764758</v>
          </cell>
          <cell r="BI34">
            <v>9.0385331210624725E-2</v>
          </cell>
          <cell r="BJ34">
            <v>0.9065273371280147</v>
          </cell>
        </row>
        <row r="35">
          <cell r="B35">
            <v>27</v>
          </cell>
          <cell r="C35">
            <v>7</v>
          </cell>
          <cell r="D35">
            <v>3</v>
          </cell>
          <cell r="E35" t="str">
            <v>Balrampur</v>
          </cell>
          <cell r="F35" t="str">
            <v>New</v>
          </cell>
          <cell r="G35">
            <v>1</v>
          </cell>
          <cell r="H35">
            <v>0</v>
          </cell>
          <cell r="I35">
            <v>0</v>
          </cell>
          <cell r="J35">
            <v>0</v>
          </cell>
          <cell r="K35">
            <v>1352505</v>
          </cell>
          <cell r="L35">
            <v>1252299</v>
          </cell>
          <cell r="M35">
            <v>100206</v>
          </cell>
          <cell r="N35">
            <v>1684567</v>
          </cell>
          <cell r="O35">
            <v>1549293</v>
          </cell>
          <cell r="P35">
            <v>135274</v>
          </cell>
          <cell r="Q35">
            <v>25.52</v>
          </cell>
          <cell r="R35">
            <v>23.08</v>
          </cell>
          <cell r="S35">
            <v>2.2989775446581096E-2</v>
          </cell>
          <cell r="T35">
            <v>2.0983559238962446E-2</v>
          </cell>
          <cell r="U35">
            <v>2.2197797711060785E-2</v>
          </cell>
          <cell r="X35">
            <v>0</v>
          </cell>
          <cell r="Y35">
            <v>0</v>
          </cell>
          <cell r="Z35">
            <v>0</v>
          </cell>
          <cell r="AA35">
            <v>0</v>
          </cell>
          <cell r="AD35">
            <v>0</v>
          </cell>
          <cell r="AE35">
            <v>0</v>
          </cell>
          <cell r="AF35">
            <v>0</v>
          </cell>
          <cell r="AG35">
            <v>0</v>
          </cell>
          <cell r="AI35">
            <v>2927</v>
          </cell>
          <cell r="AK35">
            <v>0</v>
          </cell>
          <cell r="AL35">
            <v>0</v>
          </cell>
          <cell r="AM35">
            <v>0</v>
          </cell>
          <cell r="AN35">
            <v>211718</v>
          </cell>
          <cell r="AO35">
            <v>197768</v>
          </cell>
          <cell r="AP35">
            <v>13950</v>
          </cell>
          <cell r="AR35">
            <v>271204.45700202475</v>
          </cell>
          <cell r="AS35">
            <v>253334.92217183436</v>
          </cell>
          <cell r="AT35">
            <v>17869.534830190372</v>
          </cell>
          <cell r="AV35">
            <v>0.41</v>
          </cell>
          <cell r="AW35">
            <v>0.32700000000000001</v>
          </cell>
          <cell r="AX35">
            <v>0.75900000000000001</v>
          </cell>
          <cell r="AZ35">
            <v>0.30299999999999999</v>
          </cell>
          <cell r="BA35">
            <v>0.33600000000000002</v>
          </cell>
          <cell r="BB35">
            <v>0.16699999999999998</v>
          </cell>
          <cell r="BD35">
            <v>44779</v>
          </cell>
          <cell r="BE35">
            <v>30823</v>
          </cell>
          <cell r="BF35">
            <v>13956</v>
          </cell>
          <cell r="BH35">
            <v>0.15713385319529033</v>
          </cell>
          <cell r="BI35">
            <v>0.11579026210481498</v>
          </cell>
          <cell r="BJ35">
            <v>0.74325853583193069</v>
          </cell>
        </row>
        <row r="36">
          <cell r="B36">
            <v>28</v>
          </cell>
          <cell r="C36">
            <v>7</v>
          </cell>
          <cell r="D36">
            <v>3</v>
          </cell>
          <cell r="E36" t="str">
            <v>Gonda</v>
          </cell>
          <cell r="F36" t="str">
            <v>Split</v>
          </cell>
          <cell r="G36">
            <v>2</v>
          </cell>
          <cell r="H36">
            <v>3573075</v>
          </cell>
          <cell r="I36">
            <v>3308349</v>
          </cell>
          <cell r="J36">
            <v>264726</v>
          </cell>
          <cell r="K36">
            <v>2220570</v>
          </cell>
          <cell r="L36">
            <v>2056050</v>
          </cell>
          <cell r="M36">
            <v>164520</v>
          </cell>
          <cell r="N36">
            <v>2765754</v>
          </cell>
          <cell r="O36">
            <v>2569595</v>
          </cell>
          <cell r="P36">
            <v>196159</v>
          </cell>
          <cell r="Q36">
            <v>26.62</v>
          </cell>
          <cell r="R36">
            <v>25.46</v>
          </cell>
          <cell r="S36">
            <v>2.388276106248699E-2</v>
          </cell>
          <cell r="T36">
            <v>2.294086483986657E-2</v>
          </cell>
          <cell r="U36">
            <v>2.2197720393213993E-2</v>
          </cell>
          <cell r="W36">
            <v>1070</v>
          </cell>
          <cell r="X36">
            <v>1075</v>
          </cell>
          <cell r="Y36">
            <v>1085</v>
          </cell>
          <cell r="Z36">
            <v>1085</v>
          </cell>
          <cell r="AA36">
            <v>1085</v>
          </cell>
          <cell r="AC36">
            <v>9011</v>
          </cell>
          <cell r="AD36">
            <v>9066</v>
          </cell>
          <cell r="AE36">
            <v>9220</v>
          </cell>
          <cell r="AF36">
            <v>9256</v>
          </cell>
          <cell r="AG36">
            <v>9274</v>
          </cell>
          <cell r="AI36">
            <v>4425</v>
          </cell>
          <cell r="AK36">
            <v>559321</v>
          </cell>
          <cell r="AL36">
            <v>522468</v>
          </cell>
          <cell r="AM36">
            <v>36853</v>
          </cell>
          <cell r="AN36">
            <v>347603</v>
          </cell>
          <cell r="AO36">
            <v>324700</v>
          </cell>
          <cell r="AP36">
            <v>22903</v>
          </cell>
          <cell r="AR36">
            <v>445269.09789094364</v>
          </cell>
          <cell r="AS36">
            <v>415931.03651346336</v>
          </cell>
          <cell r="AT36">
            <v>29338.061377480291</v>
          </cell>
          <cell r="AV36">
            <v>0.41</v>
          </cell>
          <cell r="AW36">
            <v>0.32700000000000001</v>
          </cell>
          <cell r="AX36">
            <v>0.75900000000000001</v>
          </cell>
          <cell r="AZ36">
            <v>0.30299999999999999</v>
          </cell>
          <cell r="BA36">
            <v>0.33600000000000002</v>
          </cell>
          <cell r="BB36">
            <v>0.16699999999999998</v>
          </cell>
          <cell r="BD36">
            <v>68596</v>
          </cell>
          <cell r="BE36">
            <v>43608</v>
          </cell>
          <cell r="BF36">
            <v>24988</v>
          </cell>
          <cell r="BH36">
            <v>0.14661163196962276</v>
          </cell>
          <cell r="BI36">
            <v>9.9778514231470355E-2</v>
          </cell>
          <cell r="BJ36">
            <v>0.81057326710816757</v>
          </cell>
        </row>
        <row r="37">
          <cell r="B37">
            <v>29</v>
          </cell>
          <cell r="C37">
            <v>7</v>
          </cell>
          <cell r="D37">
            <v>3</v>
          </cell>
          <cell r="E37" t="str">
            <v>Shrawasti</v>
          </cell>
          <cell r="F37" t="str">
            <v>New</v>
          </cell>
          <cell r="G37">
            <v>1</v>
          </cell>
          <cell r="H37">
            <v>0</v>
          </cell>
          <cell r="I37">
            <v>0</v>
          </cell>
          <cell r="J37">
            <v>0</v>
          </cell>
          <cell r="K37">
            <v>912610</v>
          </cell>
          <cell r="L37">
            <v>840986</v>
          </cell>
          <cell r="M37">
            <v>71624</v>
          </cell>
          <cell r="N37">
            <v>1175428</v>
          </cell>
          <cell r="O37">
            <v>1142081</v>
          </cell>
          <cell r="P37">
            <v>33347</v>
          </cell>
          <cell r="Q37">
            <v>23.75</v>
          </cell>
          <cell r="R37">
            <v>27.3</v>
          </cell>
          <cell r="S37">
            <v>2.1537986481630966E-2</v>
          </cell>
          <cell r="T37">
            <v>2.4431302673932009E-2</v>
          </cell>
          <cell r="U37">
            <v>2.5630862572723956E-2</v>
          </cell>
          <cell r="X37">
            <v>0</v>
          </cell>
          <cell r="Y37">
            <v>0</v>
          </cell>
          <cell r="Z37">
            <v>0</v>
          </cell>
          <cell r="AA37">
            <v>0</v>
          </cell>
          <cell r="AD37">
            <v>0</v>
          </cell>
          <cell r="AE37">
            <v>0</v>
          </cell>
          <cell r="AF37">
            <v>0</v>
          </cell>
          <cell r="AG37">
            <v>0</v>
          </cell>
          <cell r="AI37">
            <v>1126</v>
          </cell>
          <cell r="AK37">
            <v>0</v>
          </cell>
          <cell r="AL37">
            <v>0</v>
          </cell>
          <cell r="AM37">
            <v>0</v>
          </cell>
          <cell r="AN37">
            <v>148489</v>
          </cell>
          <cell r="AO37">
            <v>138621</v>
          </cell>
          <cell r="AP37">
            <v>9868</v>
          </cell>
          <cell r="AR37">
            <v>190209.98977778768</v>
          </cell>
          <cell r="AS37">
            <v>177569.37546206592</v>
          </cell>
          <cell r="AT37">
            <v>12640.614315721763</v>
          </cell>
          <cell r="AV37">
            <v>0.41</v>
          </cell>
          <cell r="AW37">
            <v>0.32700000000000001</v>
          </cell>
          <cell r="AX37">
            <v>0.75900000000000001</v>
          </cell>
          <cell r="AZ37">
            <v>0.30299999999999999</v>
          </cell>
          <cell r="BA37">
            <v>0.33600000000000002</v>
          </cell>
          <cell r="BB37">
            <v>0.16699999999999998</v>
          </cell>
          <cell r="BD37">
            <v>0</v>
          </cell>
          <cell r="BE37">
            <v>0</v>
          </cell>
          <cell r="BF37">
            <v>0</v>
          </cell>
          <cell r="BH37">
            <v>0</v>
          </cell>
          <cell r="BI37">
            <v>0</v>
          </cell>
          <cell r="BJ37">
            <v>0</v>
          </cell>
        </row>
        <row r="38">
          <cell r="B38">
            <v>30</v>
          </cell>
          <cell r="C38">
            <v>8</v>
          </cell>
          <cell r="D38">
            <v>3</v>
          </cell>
          <cell r="E38" t="str">
            <v>Ambedaker Nagar</v>
          </cell>
          <cell r="F38" t="str">
            <v>New</v>
          </cell>
          <cell r="G38">
            <v>1</v>
          </cell>
          <cell r="H38">
            <v>0</v>
          </cell>
          <cell r="I38">
            <v>0</v>
          </cell>
          <cell r="J38">
            <v>0</v>
          </cell>
          <cell r="K38">
            <v>1466598</v>
          </cell>
          <cell r="L38">
            <v>1295626</v>
          </cell>
          <cell r="M38">
            <v>170972</v>
          </cell>
          <cell r="N38">
            <v>2025373</v>
          </cell>
          <cell r="O38">
            <v>1844711</v>
          </cell>
          <cell r="P38">
            <v>180662</v>
          </cell>
          <cell r="Q38">
            <v>25.45</v>
          </cell>
          <cell r="R38">
            <v>24.31</v>
          </cell>
          <cell r="S38">
            <v>2.2932711025443364E-2</v>
          </cell>
          <cell r="T38">
            <v>2.1999319552667984E-2</v>
          </cell>
          <cell r="U38">
            <v>3.2807523215863332E-2</v>
          </cell>
          <cell r="W38">
            <v>790</v>
          </cell>
          <cell r="X38">
            <v>790</v>
          </cell>
          <cell r="Y38">
            <v>802</v>
          </cell>
          <cell r="Z38">
            <v>802</v>
          </cell>
          <cell r="AA38">
            <v>802</v>
          </cell>
          <cell r="AC38">
            <v>11818</v>
          </cell>
          <cell r="AD38">
            <v>11922</v>
          </cell>
          <cell r="AE38">
            <v>12042</v>
          </cell>
          <cell r="AF38">
            <v>12162</v>
          </cell>
          <cell r="AG38">
            <v>12262</v>
          </cell>
          <cell r="AI38">
            <v>2372</v>
          </cell>
          <cell r="AK38">
            <v>0</v>
          </cell>
          <cell r="AL38">
            <v>0</v>
          </cell>
          <cell r="AM38">
            <v>0</v>
          </cell>
          <cell r="AN38">
            <v>232211</v>
          </cell>
          <cell r="AO38">
            <v>207417</v>
          </cell>
          <cell r="AP38">
            <v>24794</v>
          </cell>
          <cell r="AR38">
            <v>297455.38010418182</v>
          </cell>
          <cell r="AS38">
            <v>265695.00400527572</v>
          </cell>
          <cell r="AT38">
            <v>31760.376098906097</v>
          </cell>
          <cell r="AV38">
            <v>0.41</v>
          </cell>
          <cell r="AW38">
            <v>0.32700000000000001</v>
          </cell>
          <cell r="AX38">
            <v>0.75900000000000001</v>
          </cell>
          <cell r="AZ38">
            <v>0.30299999999999999</v>
          </cell>
          <cell r="BA38">
            <v>0.33600000000000002</v>
          </cell>
          <cell r="BB38">
            <v>0.16699999999999998</v>
          </cell>
          <cell r="BD38">
            <v>63878</v>
          </cell>
          <cell r="BE38">
            <v>48643</v>
          </cell>
          <cell r="BF38">
            <v>15235</v>
          </cell>
          <cell r="BH38">
            <v>0.20437213113260985</v>
          </cell>
          <cell r="BI38">
            <v>0.17423249490920034</v>
          </cell>
          <cell r="BJ38">
            <v>0.45650865313595473</v>
          </cell>
        </row>
        <row r="39">
          <cell r="B39">
            <v>31</v>
          </cell>
          <cell r="C39">
            <v>8</v>
          </cell>
          <cell r="D39">
            <v>3</v>
          </cell>
          <cell r="E39" t="str">
            <v>Barabanki</v>
          </cell>
          <cell r="H39">
            <v>2423136</v>
          </cell>
          <cell r="I39">
            <v>2198258</v>
          </cell>
          <cell r="J39">
            <v>224878</v>
          </cell>
          <cell r="K39">
            <v>2423136</v>
          </cell>
          <cell r="L39">
            <v>2198258</v>
          </cell>
          <cell r="M39">
            <v>224878</v>
          </cell>
          <cell r="N39">
            <v>2673394</v>
          </cell>
          <cell r="O39">
            <v>2425535</v>
          </cell>
          <cell r="P39">
            <v>247859</v>
          </cell>
          <cell r="Q39">
            <v>26.59</v>
          </cell>
          <cell r="R39">
            <v>26.4</v>
          </cell>
          <cell r="S39">
            <v>2.3858499683352186E-2</v>
          </cell>
          <cell r="T39">
            <v>2.3704724006482714E-2</v>
          </cell>
          <cell r="U39">
            <v>9.8770852947653864E-3</v>
          </cell>
          <cell r="X39">
            <v>0</v>
          </cell>
          <cell r="Y39">
            <v>0</v>
          </cell>
          <cell r="Z39">
            <v>0</v>
          </cell>
          <cell r="AA39">
            <v>0</v>
          </cell>
          <cell r="AD39">
            <v>14</v>
          </cell>
          <cell r="AE39">
            <v>0</v>
          </cell>
          <cell r="AF39">
            <v>0</v>
          </cell>
          <cell r="AG39">
            <v>0</v>
          </cell>
          <cell r="AI39">
            <v>3825</v>
          </cell>
          <cell r="AK39">
            <v>431765</v>
          </cell>
          <cell r="AL39">
            <v>398505</v>
          </cell>
          <cell r="AM39">
            <v>33260</v>
          </cell>
          <cell r="AN39">
            <v>431765</v>
          </cell>
          <cell r="AO39">
            <v>398505</v>
          </cell>
          <cell r="AP39">
            <v>33260</v>
          </cell>
          <cell r="AR39">
            <v>553078.11512237601</v>
          </cell>
          <cell r="AS39">
            <v>510473.04498243827</v>
          </cell>
          <cell r="AT39">
            <v>42605.070139937758</v>
          </cell>
          <cell r="AV39">
            <v>0.41</v>
          </cell>
          <cell r="AW39">
            <v>0.32700000000000001</v>
          </cell>
          <cell r="AX39">
            <v>0.75900000000000001</v>
          </cell>
          <cell r="AZ39">
            <v>0.30299999999999999</v>
          </cell>
          <cell r="BA39">
            <v>0.33600000000000002</v>
          </cell>
          <cell r="BB39">
            <v>0.16699999999999998</v>
          </cell>
          <cell r="BD39">
            <v>81614</v>
          </cell>
          <cell r="BE39">
            <v>58102</v>
          </cell>
          <cell r="BF39">
            <v>23512</v>
          </cell>
          <cell r="BH39">
            <v>0.14043339063547985</v>
          </cell>
          <cell r="BI39">
            <v>0.10832045099460826</v>
          </cell>
          <cell r="BJ39">
            <v>0.52519487625140104</v>
          </cell>
        </row>
        <row r="40">
          <cell r="B40">
            <v>32</v>
          </cell>
          <cell r="C40">
            <v>8</v>
          </cell>
          <cell r="D40">
            <v>3</v>
          </cell>
          <cell r="E40" t="str">
            <v>Faizabad</v>
          </cell>
          <cell r="F40" t="str">
            <v>Split</v>
          </cell>
          <cell r="G40">
            <v>2</v>
          </cell>
          <cell r="H40">
            <v>2978484</v>
          </cell>
          <cell r="I40">
            <v>2631261</v>
          </cell>
          <cell r="J40">
            <v>347223</v>
          </cell>
          <cell r="K40">
            <v>1511886</v>
          </cell>
          <cell r="L40">
            <v>1335635</v>
          </cell>
          <cell r="M40">
            <v>176251</v>
          </cell>
          <cell r="N40">
            <v>2087914</v>
          </cell>
          <cell r="O40">
            <v>1806600</v>
          </cell>
          <cell r="P40">
            <v>281314</v>
          </cell>
          <cell r="Q40">
            <v>23.77</v>
          </cell>
          <cell r="R40">
            <v>23.87</v>
          </cell>
          <cell r="S40">
            <v>2.1554494985880135E-2</v>
          </cell>
          <cell r="T40">
            <v>2.1637001511741971E-2</v>
          </cell>
          <cell r="U40">
            <v>3.2807435963712051E-2</v>
          </cell>
          <cell r="W40">
            <v>0</v>
          </cell>
          <cell r="X40">
            <v>0</v>
          </cell>
          <cell r="Y40">
            <v>0</v>
          </cell>
          <cell r="Z40">
            <v>0</v>
          </cell>
          <cell r="AA40">
            <v>0</v>
          </cell>
          <cell r="AC40">
            <v>0</v>
          </cell>
          <cell r="AD40">
            <v>4</v>
          </cell>
          <cell r="AE40">
            <v>0</v>
          </cell>
          <cell r="AF40">
            <v>0</v>
          </cell>
          <cell r="AG40">
            <v>0</v>
          </cell>
          <cell r="AI40">
            <v>2764</v>
          </cell>
          <cell r="AK40">
            <v>471593</v>
          </cell>
          <cell r="AL40">
            <v>421239</v>
          </cell>
          <cell r="AM40">
            <v>50354</v>
          </cell>
          <cell r="AN40">
            <v>239382</v>
          </cell>
          <cell r="AO40">
            <v>213822</v>
          </cell>
          <cell r="AP40">
            <v>25560</v>
          </cell>
          <cell r="AR40">
            <v>306641.21768606675</v>
          </cell>
          <cell r="AS40">
            <v>273899.61838429864</v>
          </cell>
          <cell r="AT40">
            <v>32741.599301768165</v>
          </cell>
          <cell r="AV40">
            <v>0.41</v>
          </cell>
          <cell r="AW40">
            <v>0.32700000000000001</v>
          </cell>
          <cell r="AX40">
            <v>0.75900000000000001</v>
          </cell>
          <cell r="AZ40">
            <v>0.30299999999999999</v>
          </cell>
          <cell r="BA40">
            <v>0.33600000000000002</v>
          </cell>
          <cell r="BB40">
            <v>0.16699999999999998</v>
          </cell>
          <cell r="BD40">
            <v>109635</v>
          </cell>
          <cell r="BE40">
            <v>72594</v>
          </cell>
          <cell r="BF40">
            <v>37041</v>
          </cell>
          <cell r="BH40">
            <v>0.34025998783361489</v>
          </cell>
          <cell r="BI40">
            <v>0.25223275995112732</v>
          </cell>
          <cell r="BJ40">
            <v>1.0766511427745082</v>
          </cell>
        </row>
        <row r="41">
          <cell r="B41">
            <v>33</v>
          </cell>
          <cell r="C41">
            <v>8</v>
          </cell>
          <cell r="D41">
            <v>3</v>
          </cell>
          <cell r="E41" t="str">
            <v>Sultanpur</v>
          </cell>
          <cell r="H41">
            <v>2558970</v>
          </cell>
          <cell r="I41">
            <v>2444802</v>
          </cell>
          <cell r="J41">
            <v>114168</v>
          </cell>
          <cell r="K41">
            <v>2558970</v>
          </cell>
          <cell r="L41">
            <v>2444802</v>
          </cell>
          <cell r="M41">
            <v>114168</v>
          </cell>
          <cell r="N41">
            <v>3190926</v>
          </cell>
          <cell r="O41">
            <v>3038675</v>
          </cell>
          <cell r="P41">
            <v>152251</v>
          </cell>
          <cell r="Q41">
            <v>25.32</v>
          </cell>
          <cell r="R41">
            <v>24.2</v>
          </cell>
          <cell r="S41">
            <v>2.2826658171600567E-2</v>
          </cell>
          <cell r="T41">
            <v>2.1908848379270873E-2</v>
          </cell>
          <cell r="U41">
            <v>2.2315990452679513E-2</v>
          </cell>
          <cell r="W41">
            <v>471</v>
          </cell>
          <cell r="X41">
            <v>477</v>
          </cell>
          <cell r="Y41">
            <v>481</v>
          </cell>
          <cell r="Z41">
            <v>481</v>
          </cell>
          <cell r="AA41">
            <v>481</v>
          </cell>
          <cell r="AC41">
            <v>8870</v>
          </cell>
          <cell r="AD41">
            <v>9192</v>
          </cell>
          <cell r="AE41">
            <v>9532</v>
          </cell>
          <cell r="AF41">
            <v>9645</v>
          </cell>
          <cell r="AG41">
            <v>9773</v>
          </cell>
          <cell r="AI41">
            <v>4436</v>
          </cell>
          <cell r="AK41">
            <v>415049</v>
          </cell>
          <cell r="AL41">
            <v>398823</v>
          </cell>
          <cell r="AM41">
            <v>16226</v>
          </cell>
          <cell r="AN41">
            <v>415049</v>
          </cell>
          <cell r="AO41">
            <v>398823</v>
          </cell>
          <cell r="AP41">
            <v>16226</v>
          </cell>
          <cell r="AR41">
            <v>531665.41661187692</v>
          </cell>
          <cell r="AS41">
            <v>510880.3935183523</v>
          </cell>
          <cell r="AT41">
            <v>20785.023093524658</v>
          </cell>
          <cell r="AV41">
            <v>0.41</v>
          </cell>
          <cell r="AW41">
            <v>0.32700000000000001</v>
          </cell>
          <cell r="AX41">
            <v>0.75900000000000001</v>
          </cell>
          <cell r="AZ41">
            <v>0.30299999999999999</v>
          </cell>
          <cell r="BA41">
            <v>0.33600000000000002</v>
          </cell>
          <cell r="BB41">
            <v>0.16699999999999998</v>
          </cell>
          <cell r="BD41">
            <v>117382</v>
          </cell>
          <cell r="BE41">
            <v>102139</v>
          </cell>
          <cell r="BF41">
            <v>15243</v>
          </cell>
          <cell r="BH41">
            <v>0.21011414261930533</v>
          </cell>
          <cell r="BI41">
            <v>0.19026747635469807</v>
          </cell>
          <cell r="BJ41">
            <v>0.69793042387466397</v>
          </cell>
        </row>
        <row r="42">
          <cell r="B42">
            <v>34</v>
          </cell>
          <cell r="C42">
            <v>9</v>
          </cell>
          <cell r="D42">
            <v>4</v>
          </cell>
          <cell r="E42" t="str">
            <v>Deoria</v>
          </cell>
          <cell r="F42" t="str">
            <v>Split</v>
          </cell>
          <cell r="G42">
            <v>2</v>
          </cell>
          <cell r="H42">
            <v>4440024</v>
          </cell>
          <cell r="I42">
            <v>4113897</v>
          </cell>
          <cell r="J42">
            <v>326127</v>
          </cell>
          <cell r="K42">
            <v>2156220</v>
          </cell>
          <cell r="L42">
            <v>1997843</v>
          </cell>
          <cell r="M42">
            <v>158377</v>
          </cell>
          <cell r="N42">
            <v>2730376</v>
          </cell>
          <cell r="O42">
            <v>2460256</v>
          </cell>
          <cell r="P42">
            <v>270120</v>
          </cell>
          <cell r="Q42">
            <v>24.95</v>
          </cell>
          <cell r="R42">
            <v>25.03</v>
          </cell>
          <cell r="S42">
            <v>2.2524272591935457E-2</v>
          </cell>
          <cell r="T42">
            <v>2.2589721477868308E-2</v>
          </cell>
          <cell r="U42">
            <v>2.3889145080040253E-2</v>
          </cell>
          <cell r="W42">
            <v>1275</v>
          </cell>
          <cell r="X42">
            <v>1285</v>
          </cell>
          <cell r="Y42">
            <v>1291</v>
          </cell>
          <cell r="Z42">
            <v>1291</v>
          </cell>
          <cell r="AA42">
            <v>1291</v>
          </cell>
          <cell r="AC42">
            <v>8247</v>
          </cell>
          <cell r="AD42">
            <v>8341</v>
          </cell>
          <cell r="AE42">
            <v>8415</v>
          </cell>
          <cell r="AF42">
            <v>8452</v>
          </cell>
          <cell r="AG42">
            <v>8483</v>
          </cell>
          <cell r="AI42">
            <v>2535</v>
          </cell>
          <cell r="AK42">
            <v>648411</v>
          </cell>
          <cell r="AL42">
            <v>604506</v>
          </cell>
          <cell r="AM42">
            <v>43905</v>
          </cell>
          <cell r="AN42">
            <v>314890</v>
          </cell>
          <cell r="AO42">
            <v>293568</v>
          </cell>
          <cell r="AP42">
            <v>21322</v>
          </cell>
          <cell r="AR42">
            <v>403364.71847158752</v>
          </cell>
          <cell r="AS42">
            <v>376051.87104152882</v>
          </cell>
          <cell r="AT42">
            <v>27312.847430058719</v>
          </cell>
          <cell r="AV42">
            <v>0.41</v>
          </cell>
          <cell r="AW42">
            <v>0.32700000000000001</v>
          </cell>
          <cell r="AX42">
            <v>0.75900000000000001</v>
          </cell>
          <cell r="AZ42">
            <v>0.30299999999999999</v>
          </cell>
          <cell r="BA42">
            <v>0.33600000000000002</v>
          </cell>
          <cell r="BB42">
            <v>0.16699999999999998</v>
          </cell>
          <cell r="BD42">
            <v>97642</v>
          </cell>
          <cell r="BE42">
            <v>75812</v>
          </cell>
          <cell r="BF42">
            <v>21830</v>
          </cell>
          <cell r="BH42">
            <v>0.23037266688170177</v>
          </cell>
          <cell r="BI42">
            <v>0.19185909525255887</v>
          </cell>
          <cell r="BJ42">
            <v>0.76063963039470384</v>
          </cell>
        </row>
        <row r="43">
          <cell r="B43">
            <v>35</v>
          </cell>
          <cell r="C43">
            <v>9</v>
          </cell>
          <cell r="D43">
            <v>4</v>
          </cell>
          <cell r="E43" t="str">
            <v>Gorakhpur</v>
          </cell>
          <cell r="H43">
            <v>3066002</v>
          </cell>
          <cell r="I43">
            <v>2490726</v>
          </cell>
          <cell r="J43">
            <v>575276</v>
          </cell>
          <cell r="K43">
            <v>3066002</v>
          </cell>
          <cell r="L43">
            <v>2490726</v>
          </cell>
          <cell r="M43">
            <v>575276</v>
          </cell>
          <cell r="N43">
            <v>3784720</v>
          </cell>
          <cell r="O43">
            <v>3044155</v>
          </cell>
          <cell r="P43">
            <v>740565</v>
          </cell>
          <cell r="Q43">
            <v>24.6</v>
          </cell>
          <cell r="R43">
            <v>23.44</v>
          </cell>
          <cell r="S43">
            <v>2.2237489549933986E-2</v>
          </cell>
          <cell r="T43">
            <v>2.1281797128665625E-2</v>
          </cell>
          <cell r="U43">
            <v>2.1283068941806871E-2</v>
          </cell>
          <cell r="W43">
            <v>721</v>
          </cell>
          <cell r="X43">
            <v>721</v>
          </cell>
          <cell r="Y43">
            <v>722</v>
          </cell>
          <cell r="Z43">
            <v>722</v>
          </cell>
          <cell r="AA43">
            <v>722</v>
          </cell>
          <cell r="AC43">
            <v>13607</v>
          </cell>
          <cell r="AD43">
            <v>13687</v>
          </cell>
          <cell r="AE43">
            <v>13848</v>
          </cell>
          <cell r="AF43">
            <v>13910</v>
          </cell>
          <cell r="AG43">
            <v>13970</v>
          </cell>
          <cell r="AI43">
            <v>3321</v>
          </cell>
          <cell r="AK43">
            <v>422713</v>
          </cell>
          <cell r="AL43">
            <v>340677</v>
          </cell>
          <cell r="AM43">
            <v>82036</v>
          </cell>
          <cell r="AN43">
            <v>422713</v>
          </cell>
          <cell r="AO43">
            <v>340677</v>
          </cell>
          <cell r="AP43">
            <v>82036</v>
          </cell>
          <cell r="AR43">
            <v>541482.77252145251</v>
          </cell>
          <cell r="AS43">
            <v>436397.09801754588</v>
          </cell>
          <cell r="AT43">
            <v>105085.67450390662</v>
          </cell>
          <cell r="AV43">
            <v>0.41</v>
          </cell>
          <cell r="AW43">
            <v>0.32700000000000001</v>
          </cell>
          <cell r="AX43">
            <v>0.75900000000000001</v>
          </cell>
          <cell r="AZ43">
            <v>0.30299999999999999</v>
          </cell>
          <cell r="BA43">
            <v>0.33600000000000002</v>
          </cell>
          <cell r="BB43">
            <v>0.16699999999999998</v>
          </cell>
          <cell r="BD43">
            <v>200402</v>
          </cell>
          <cell r="BE43">
            <v>97829</v>
          </cell>
          <cell r="BF43">
            <v>102573</v>
          </cell>
          <cell r="BH43">
            <v>0.3522164208593826</v>
          </cell>
          <cell r="BI43">
            <v>0.21334278118545313</v>
          </cell>
          <cell r="BJ43">
            <v>0.92892731538368034</v>
          </cell>
        </row>
        <row r="44">
          <cell r="B44">
            <v>36</v>
          </cell>
          <cell r="C44">
            <v>9</v>
          </cell>
          <cell r="D44">
            <v>4</v>
          </cell>
          <cell r="E44" t="str">
            <v>Kushinagar</v>
          </cell>
          <cell r="F44" t="str">
            <v>New</v>
          </cell>
          <cell r="G44">
            <v>1</v>
          </cell>
          <cell r="H44">
            <v>0</v>
          </cell>
          <cell r="I44">
            <v>0</v>
          </cell>
          <cell r="J44">
            <v>0</v>
          </cell>
          <cell r="K44">
            <v>2283804</v>
          </cell>
          <cell r="L44">
            <v>2116054</v>
          </cell>
          <cell r="M44">
            <v>167750</v>
          </cell>
          <cell r="N44">
            <v>2891933</v>
          </cell>
          <cell r="O44">
            <v>2759414</v>
          </cell>
          <cell r="P44">
            <v>132519</v>
          </cell>
          <cell r="Q44">
            <v>29.01</v>
          </cell>
          <cell r="R44">
            <v>28.17</v>
          </cell>
          <cell r="S44">
            <v>2.5799156281759439E-2</v>
          </cell>
          <cell r="T44">
            <v>2.5129280726861936E-2</v>
          </cell>
          <cell r="U44">
            <v>2.3889147427369695E-2</v>
          </cell>
          <cell r="W44">
            <v>0</v>
          </cell>
          <cell r="X44">
            <v>0</v>
          </cell>
          <cell r="Y44">
            <v>0</v>
          </cell>
          <cell r="Z44">
            <v>0</v>
          </cell>
          <cell r="AA44">
            <v>0</v>
          </cell>
          <cell r="AC44">
            <v>10</v>
          </cell>
          <cell r="AD44">
            <v>10</v>
          </cell>
          <cell r="AE44">
            <v>10</v>
          </cell>
          <cell r="AF44">
            <v>10</v>
          </cell>
          <cell r="AG44">
            <v>10</v>
          </cell>
          <cell r="AI44">
            <v>2910</v>
          </cell>
          <cell r="AK44">
            <v>0</v>
          </cell>
          <cell r="AL44">
            <v>0</v>
          </cell>
          <cell r="AM44">
            <v>0</v>
          </cell>
          <cell r="AN44">
            <v>333521</v>
          </cell>
          <cell r="AO44">
            <v>310938</v>
          </cell>
          <cell r="AP44">
            <v>22583</v>
          </cell>
          <cell r="AR44">
            <v>427230.4749892418</v>
          </cell>
          <cell r="AS44">
            <v>398302.32408815296</v>
          </cell>
          <cell r="AT44">
            <v>28928.150901088829</v>
          </cell>
          <cell r="AV44">
            <v>0.41</v>
          </cell>
          <cell r="AW44">
            <v>0.32700000000000001</v>
          </cell>
          <cell r="AX44">
            <v>0.75900000000000001</v>
          </cell>
          <cell r="AZ44">
            <v>0.30299999999999999</v>
          </cell>
          <cell r="BA44">
            <v>0.33600000000000002</v>
          </cell>
          <cell r="BB44">
            <v>0.16699999999999998</v>
          </cell>
          <cell r="BD44">
            <v>83965</v>
          </cell>
          <cell r="BE44">
            <v>67033</v>
          </cell>
          <cell r="BF44">
            <v>16932</v>
          </cell>
          <cell r="BH44">
            <v>0.18703731542643998</v>
          </cell>
          <cell r="BI44">
            <v>0.16016514373527976</v>
          </cell>
          <cell r="BJ44">
            <v>0.55703152883059248</v>
          </cell>
        </row>
        <row r="45">
          <cell r="B45">
            <v>37</v>
          </cell>
          <cell r="C45">
            <v>9</v>
          </cell>
          <cell r="D45">
            <v>4</v>
          </cell>
          <cell r="E45" t="str">
            <v>Maharajganj</v>
          </cell>
          <cell r="H45">
            <v>1676378</v>
          </cell>
          <cell r="I45">
            <v>1593461</v>
          </cell>
          <cell r="J45">
            <v>82917</v>
          </cell>
          <cell r="K45">
            <v>1676378</v>
          </cell>
          <cell r="L45">
            <v>1593461</v>
          </cell>
          <cell r="M45">
            <v>82917</v>
          </cell>
          <cell r="N45">
            <v>2167041</v>
          </cell>
          <cell r="O45">
            <v>2056632</v>
          </cell>
          <cell r="P45">
            <v>110409</v>
          </cell>
          <cell r="Q45">
            <v>25.56</v>
          </cell>
          <cell r="R45">
            <v>29.27</v>
          </cell>
          <cell r="S45">
            <v>2.3022370829143046E-2</v>
          </cell>
          <cell r="T45">
            <v>2.6005703223787036E-2</v>
          </cell>
          <cell r="U45">
            <v>2.6005095275626555E-2</v>
          </cell>
          <cell r="W45">
            <v>1</v>
          </cell>
          <cell r="X45">
            <v>1</v>
          </cell>
          <cell r="Y45">
            <v>1</v>
          </cell>
          <cell r="Z45">
            <v>1</v>
          </cell>
          <cell r="AA45">
            <v>1</v>
          </cell>
          <cell r="AC45">
            <v>740</v>
          </cell>
          <cell r="AD45">
            <v>774</v>
          </cell>
          <cell r="AE45">
            <v>830</v>
          </cell>
          <cell r="AF45">
            <v>870</v>
          </cell>
          <cell r="AG45">
            <v>887</v>
          </cell>
          <cell r="AI45">
            <v>2951</v>
          </cell>
          <cell r="AK45">
            <v>257021</v>
          </cell>
          <cell r="AL45">
            <v>244644</v>
          </cell>
          <cell r="AM45">
            <v>12377</v>
          </cell>
          <cell r="AN45">
            <v>257021</v>
          </cell>
          <cell r="AO45">
            <v>244644</v>
          </cell>
          <cell r="AP45">
            <v>12377</v>
          </cell>
          <cell r="AR45">
            <v>329236.2517269075</v>
          </cell>
          <cell r="AS45">
            <v>313381.68308222893</v>
          </cell>
          <cell r="AT45">
            <v>15854.568644678582</v>
          </cell>
          <cell r="AV45">
            <v>0.41</v>
          </cell>
          <cell r="AW45">
            <v>0.32700000000000001</v>
          </cell>
          <cell r="AX45">
            <v>0.75900000000000001</v>
          </cell>
          <cell r="AZ45">
            <v>0.30299999999999999</v>
          </cell>
          <cell r="BA45">
            <v>0.33600000000000002</v>
          </cell>
          <cell r="BB45">
            <v>0.16699999999999998</v>
          </cell>
          <cell r="BD45">
            <v>56555</v>
          </cell>
          <cell r="BE45">
            <v>50657</v>
          </cell>
          <cell r="BF45">
            <v>5898</v>
          </cell>
          <cell r="BH45">
            <v>0.16347658246876662</v>
          </cell>
          <cell r="BI45">
            <v>0.15383602510926436</v>
          </cell>
          <cell r="BJ45">
            <v>0.35403200903886128</v>
          </cell>
        </row>
        <row r="46">
          <cell r="B46">
            <v>38</v>
          </cell>
          <cell r="C46">
            <v>10</v>
          </cell>
          <cell r="D46">
            <v>2</v>
          </cell>
          <cell r="E46" t="str">
            <v>Jalaun</v>
          </cell>
          <cell r="H46">
            <v>1219377</v>
          </cell>
          <cell r="I46">
            <v>950180</v>
          </cell>
          <cell r="J46">
            <v>269197</v>
          </cell>
          <cell r="K46">
            <v>1219377</v>
          </cell>
          <cell r="L46">
            <v>950180</v>
          </cell>
          <cell r="M46">
            <v>269197</v>
          </cell>
          <cell r="N46">
            <v>1455859</v>
          </cell>
          <cell r="O46">
            <v>1115381</v>
          </cell>
          <cell r="P46">
            <v>340478</v>
          </cell>
          <cell r="Q46">
            <v>23.64</v>
          </cell>
          <cell r="R46">
            <v>19.39</v>
          </cell>
          <cell r="S46">
            <v>2.144714676324333E-2</v>
          </cell>
          <cell r="T46">
            <v>1.7880501763361423E-2</v>
          </cell>
          <cell r="U46">
            <v>1.7883634038733165E-2</v>
          </cell>
          <cell r="W46">
            <v>559</v>
          </cell>
          <cell r="X46">
            <v>560</v>
          </cell>
          <cell r="Y46">
            <v>561</v>
          </cell>
          <cell r="Z46">
            <v>561</v>
          </cell>
          <cell r="AA46">
            <v>561</v>
          </cell>
          <cell r="AC46">
            <v>4543</v>
          </cell>
          <cell r="AD46">
            <v>4603</v>
          </cell>
          <cell r="AE46">
            <v>4703</v>
          </cell>
          <cell r="AF46">
            <v>4818</v>
          </cell>
          <cell r="AG46">
            <v>4928</v>
          </cell>
          <cell r="AI46">
            <v>4565</v>
          </cell>
          <cell r="AK46">
            <v>188046</v>
          </cell>
          <cell r="AL46">
            <v>149281</v>
          </cell>
          <cell r="AM46">
            <v>38765</v>
          </cell>
          <cell r="AN46">
            <v>188046</v>
          </cell>
          <cell r="AO46">
            <v>149281</v>
          </cell>
          <cell r="AP46">
            <v>38765</v>
          </cell>
          <cell r="AR46">
            <v>240881.3295109662</v>
          </cell>
          <cell r="AS46">
            <v>191224.51820685656</v>
          </cell>
          <cell r="AT46">
            <v>49656.811304109659</v>
          </cell>
          <cell r="AV46">
            <v>0.41</v>
          </cell>
          <cell r="AW46">
            <v>0.32700000000000001</v>
          </cell>
          <cell r="AX46">
            <v>0.75900000000000001</v>
          </cell>
          <cell r="AZ46">
            <v>0.30299999999999999</v>
          </cell>
          <cell r="BA46">
            <v>0.33600000000000002</v>
          </cell>
          <cell r="BB46">
            <v>0.16699999999999998</v>
          </cell>
          <cell r="BD46">
            <v>40451</v>
          </cell>
          <cell r="BE46">
            <v>386</v>
          </cell>
          <cell r="BF46">
            <v>40065</v>
          </cell>
          <cell r="BH46">
            <v>0.15981528547615009</v>
          </cell>
          <cell r="BI46">
            <v>1.9210378479594917E-3</v>
          </cell>
          <cell r="BJ46">
            <v>0.76785375265489186</v>
          </cell>
        </row>
        <row r="47">
          <cell r="B47">
            <v>39</v>
          </cell>
          <cell r="C47">
            <v>10</v>
          </cell>
          <cell r="D47">
            <v>2</v>
          </cell>
          <cell r="E47" t="str">
            <v>Jhansi</v>
          </cell>
          <cell r="H47">
            <v>1429698</v>
          </cell>
          <cell r="I47">
            <v>863342</v>
          </cell>
          <cell r="J47">
            <v>566356</v>
          </cell>
          <cell r="K47">
            <v>1429698</v>
          </cell>
          <cell r="L47">
            <v>863342</v>
          </cell>
          <cell r="M47">
            <v>566356</v>
          </cell>
          <cell r="N47">
            <v>1746715</v>
          </cell>
          <cell r="O47">
            <v>1029164</v>
          </cell>
          <cell r="P47">
            <v>717551</v>
          </cell>
          <cell r="Q47">
            <v>24.66</v>
          </cell>
          <cell r="R47">
            <v>23.23</v>
          </cell>
          <cell r="S47">
            <v>2.2286703805709962E-2</v>
          </cell>
          <cell r="T47">
            <v>2.1107920312171569E-2</v>
          </cell>
          <cell r="U47">
            <v>2.0229258002185224E-2</v>
          </cell>
          <cell r="W47">
            <v>373</v>
          </cell>
          <cell r="X47">
            <v>376</v>
          </cell>
          <cell r="Y47">
            <v>382</v>
          </cell>
          <cell r="Z47">
            <v>382</v>
          </cell>
          <cell r="AA47">
            <v>382</v>
          </cell>
          <cell r="AC47">
            <v>9296</v>
          </cell>
          <cell r="AD47">
            <v>9640</v>
          </cell>
          <cell r="AE47">
            <v>10209</v>
          </cell>
          <cell r="AF47">
            <v>10524</v>
          </cell>
          <cell r="AG47">
            <v>10621</v>
          </cell>
          <cell r="AI47">
            <v>5024</v>
          </cell>
          <cell r="AK47">
            <v>227712</v>
          </cell>
          <cell r="AL47">
            <v>141501</v>
          </cell>
          <cell r="AM47">
            <v>86211</v>
          </cell>
          <cell r="AN47">
            <v>227712</v>
          </cell>
          <cell r="AO47">
            <v>141501</v>
          </cell>
          <cell r="AP47">
            <v>86211</v>
          </cell>
          <cell r="AR47">
            <v>291692.29500016558</v>
          </cell>
          <cell r="AS47">
            <v>181258.56974958908</v>
          </cell>
          <cell r="AT47">
            <v>110433.72525057649</v>
          </cell>
          <cell r="AV47">
            <v>0.41</v>
          </cell>
          <cell r="AW47">
            <v>0.32700000000000001</v>
          </cell>
          <cell r="AX47">
            <v>0.75900000000000001</v>
          </cell>
          <cell r="AZ47">
            <v>0.30299999999999999</v>
          </cell>
          <cell r="BA47">
            <v>0.33600000000000002</v>
          </cell>
          <cell r="BB47">
            <v>0.16699999999999998</v>
          </cell>
          <cell r="BD47">
            <v>88143</v>
          </cell>
          <cell r="BE47">
            <v>35953</v>
          </cell>
          <cell r="BF47">
            <v>52190</v>
          </cell>
          <cell r="BH47">
            <v>0.28757760499080914</v>
          </cell>
          <cell r="BI47">
            <v>0.1887681753897518</v>
          </cell>
          <cell r="BJ47">
            <v>0.44975682919629595</v>
          </cell>
        </row>
        <row r="48">
          <cell r="B48">
            <v>40</v>
          </cell>
          <cell r="C48">
            <v>10</v>
          </cell>
          <cell r="D48">
            <v>2</v>
          </cell>
          <cell r="E48" t="str">
            <v>Lalitpur</v>
          </cell>
          <cell r="H48">
            <v>752043</v>
          </cell>
          <cell r="I48">
            <v>646495</v>
          </cell>
          <cell r="J48">
            <v>105548</v>
          </cell>
          <cell r="K48">
            <v>752043</v>
          </cell>
          <cell r="L48">
            <v>646495</v>
          </cell>
          <cell r="M48">
            <v>105548</v>
          </cell>
          <cell r="N48">
            <v>977447</v>
          </cell>
          <cell r="O48">
            <v>835616</v>
          </cell>
          <cell r="P48">
            <v>141831</v>
          </cell>
          <cell r="Q48">
            <v>30.18</v>
          </cell>
          <cell r="R48">
            <v>29.98</v>
          </cell>
          <cell r="S48">
            <v>2.6725685165151836E-2</v>
          </cell>
          <cell r="T48">
            <v>2.6567836616395057E-2</v>
          </cell>
          <cell r="U48">
            <v>2.6561693734602487E-2</v>
          </cell>
          <cell r="W48">
            <v>279</v>
          </cell>
          <cell r="X48">
            <v>280</v>
          </cell>
          <cell r="Y48">
            <v>280</v>
          </cell>
          <cell r="Z48">
            <v>280</v>
          </cell>
          <cell r="AA48">
            <v>280</v>
          </cell>
          <cell r="AC48">
            <v>7666</v>
          </cell>
          <cell r="AD48">
            <v>7812</v>
          </cell>
          <cell r="AE48">
            <v>8111</v>
          </cell>
          <cell r="AF48">
            <v>8177</v>
          </cell>
          <cell r="AG48">
            <v>8232</v>
          </cell>
          <cell r="AI48">
            <v>5039</v>
          </cell>
          <cell r="AK48">
            <v>126353</v>
          </cell>
          <cell r="AL48">
            <v>110394</v>
          </cell>
          <cell r="AM48">
            <v>15959</v>
          </cell>
          <cell r="AN48">
            <v>126353</v>
          </cell>
          <cell r="AO48">
            <v>110394</v>
          </cell>
          <cell r="AP48">
            <v>15959</v>
          </cell>
          <cell r="AR48">
            <v>161854.43257340818</v>
          </cell>
          <cell r="AS48">
            <v>141411.42853362265</v>
          </cell>
          <cell r="AT48">
            <v>20443.00403978553</v>
          </cell>
          <cell r="AV48">
            <v>0.41</v>
          </cell>
          <cell r="AW48">
            <v>0.32700000000000001</v>
          </cell>
          <cell r="AX48">
            <v>0.75900000000000001</v>
          </cell>
          <cell r="AZ48">
            <v>0.30299999999999999</v>
          </cell>
          <cell r="BA48">
            <v>0.33600000000000002</v>
          </cell>
          <cell r="BB48">
            <v>0.16699999999999998</v>
          </cell>
          <cell r="BD48">
            <v>23170</v>
          </cell>
          <cell r="BE48">
            <v>9219</v>
          </cell>
          <cell r="BF48">
            <v>13951</v>
          </cell>
          <cell r="BH48">
            <v>0.13623654720343992</v>
          </cell>
          <cell r="BI48">
            <v>6.2042815451036369E-2</v>
          </cell>
          <cell r="BJ48">
            <v>0.64946061030732105</v>
          </cell>
        </row>
        <row r="49">
          <cell r="B49">
            <v>41</v>
          </cell>
          <cell r="C49">
            <v>11</v>
          </cell>
          <cell r="D49">
            <v>2</v>
          </cell>
          <cell r="E49" t="str">
            <v>Auraiya</v>
          </cell>
          <cell r="F49" t="str">
            <v>New</v>
          </cell>
          <cell r="G49">
            <v>1</v>
          </cell>
          <cell r="H49">
            <v>0</v>
          </cell>
          <cell r="I49">
            <v>0</v>
          </cell>
          <cell r="J49">
            <v>0</v>
          </cell>
          <cell r="K49">
            <v>994639</v>
          </cell>
          <cell r="L49">
            <v>838420</v>
          </cell>
          <cell r="M49">
            <v>156219</v>
          </cell>
          <cell r="N49">
            <v>1179496</v>
          </cell>
          <cell r="O49">
            <v>1010658</v>
          </cell>
          <cell r="P49">
            <v>168838</v>
          </cell>
          <cell r="Q49">
            <v>27.23</v>
          </cell>
          <cell r="R49">
            <v>14.7</v>
          </cell>
          <cell r="S49">
            <v>2.4374957079400073E-2</v>
          </cell>
          <cell r="T49">
            <v>1.3809465650069352E-2</v>
          </cell>
          <cell r="U49">
            <v>1.7192381674638213E-2</v>
          </cell>
          <cell r="W49">
            <v>947</v>
          </cell>
          <cell r="X49">
            <v>947</v>
          </cell>
          <cell r="Y49">
            <v>947</v>
          </cell>
          <cell r="Z49">
            <v>947</v>
          </cell>
          <cell r="AA49">
            <v>947</v>
          </cell>
          <cell r="AC49">
            <v>54938</v>
          </cell>
          <cell r="AD49">
            <v>55638</v>
          </cell>
          <cell r="AE49">
            <v>56491</v>
          </cell>
          <cell r="AF49">
            <v>57093</v>
          </cell>
          <cell r="AG49">
            <v>57692</v>
          </cell>
          <cell r="AI49">
            <v>2052</v>
          </cell>
          <cell r="AK49">
            <v>0</v>
          </cell>
          <cell r="AL49">
            <v>0</v>
          </cell>
          <cell r="AM49">
            <v>0</v>
          </cell>
          <cell r="AN49">
            <v>150072</v>
          </cell>
          <cell r="AO49">
            <v>128410</v>
          </cell>
          <cell r="AP49">
            <v>21662</v>
          </cell>
          <cell r="AR49">
            <v>192237.76566568669</v>
          </cell>
          <cell r="AS49">
            <v>164489.38835446205</v>
          </cell>
          <cell r="AT49">
            <v>27748.377311224649</v>
          </cell>
          <cell r="AV49">
            <v>0.41</v>
          </cell>
          <cell r="AW49">
            <v>0.32700000000000001</v>
          </cell>
          <cell r="AX49">
            <v>0.75900000000000001</v>
          </cell>
          <cell r="AZ49">
            <v>0.30299999999999999</v>
          </cell>
          <cell r="BA49">
            <v>0.33600000000000002</v>
          </cell>
          <cell r="BB49">
            <v>0.16699999999999998</v>
          </cell>
          <cell r="BD49">
            <v>26873</v>
          </cell>
          <cell r="BE49">
            <v>17392</v>
          </cell>
          <cell r="BF49">
            <v>9481</v>
          </cell>
          <cell r="BH49">
            <v>0.13303613956525198</v>
          </cell>
          <cell r="BI49">
            <v>0.10062452263829753</v>
          </cell>
          <cell r="BJ49">
            <v>0.3251687094844754</v>
          </cell>
        </row>
        <row r="50">
          <cell r="B50">
            <v>42</v>
          </cell>
          <cell r="C50">
            <v>11</v>
          </cell>
          <cell r="D50">
            <v>2</v>
          </cell>
          <cell r="E50" t="str">
            <v>Etawah</v>
          </cell>
          <cell r="F50" t="str">
            <v>Split</v>
          </cell>
          <cell r="G50">
            <v>2</v>
          </cell>
          <cell r="H50">
            <v>2124655</v>
          </cell>
          <cell r="I50">
            <v>1790954</v>
          </cell>
          <cell r="J50">
            <v>333701</v>
          </cell>
          <cell r="K50">
            <v>1130016</v>
          </cell>
          <cell r="L50">
            <v>952534</v>
          </cell>
          <cell r="M50">
            <v>177482</v>
          </cell>
          <cell r="N50">
            <v>1340031</v>
          </cell>
          <cell r="O50">
            <v>1030994</v>
          </cell>
          <cell r="P50">
            <v>309037</v>
          </cell>
          <cell r="Q50">
            <v>17.239999999999998</v>
          </cell>
          <cell r="R50">
            <v>21.59</v>
          </cell>
          <cell r="S50">
            <v>1.6032455448809602E-2</v>
          </cell>
          <cell r="T50">
            <v>1.9740776521756098E-2</v>
          </cell>
          <cell r="U50">
            <v>1.7192209340733511E-2</v>
          </cell>
          <cell r="W50">
            <v>421</v>
          </cell>
          <cell r="X50">
            <v>421</v>
          </cell>
          <cell r="Y50">
            <v>424</v>
          </cell>
          <cell r="Z50">
            <v>424</v>
          </cell>
          <cell r="AA50">
            <v>424</v>
          </cell>
          <cell r="AC50">
            <v>5001</v>
          </cell>
          <cell r="AD50">
            <v>5033</v>
          </cell>
          <cell r="AE50">
            <v>5142</v>
          </cell>
          <cell r="AF50">
            <v>5191</v>
          </cell>
          <cell r="AG50">
            <v>5241</v>
          </cell>
          <cell r="AI50">
            <v>2288</v>
          </cell>
          <cell r="AK50">
            <v>320570</v>
          </cell>
          <cell r="AL50">
            <v>274299</v>
          </cell>
          <cell r="AM50">
            <v>46271</v>
          </cell>
          <cell r="AN50">
            <v>170498</v>
          </cell>
          <cell r="AO50">
            <v>145889</v>
          </cell>
          <cell r="AP50">
            <v>24609</v>
          </cell>
          <cell r="AR50">
            <v>218402.86376184932</v>
          </cell>
          <cell r="AS50">
            <v>186879.46715710705</v>
          </cell>
          <cell r="AT50">
            <v>31523.396604742284</v>
          </cell>
          <cell r="AV50">
            <v>0.41</v>
          </cell>
          <cell r="AW50">
            <v>0.32700000000000001</v>
          </cell>
          <cell r="AX50">
            <v>0.75900000000000001</v>
          </cell>
          <cell r="AZ50">
            <v>0.30299999999999999</v>
          </cell>
          <cell r="BA50">
            <v>0.33600000000000002</v>
          </cell>
          <cell r="BB50">
            <v>0.16699999999999998</v>
          </cell>
          <cell r="BD50">
            <v>49005</v>
          </cell>
          <cell r="BE50">
            <v>21956</v>
          </cell>
          <cell r="BF50">
            <v>27049</v>
          </cell>
          <cell r="BH50">
            <v>0.21353755065602259</v>
          </cell>
          <cell r="BI50">
            <v>0.11181081858324121</v>
          </cell>
          <cell r="BJ50">
            <v>0.81660192610264803</v>
          </cell>
        </row>
        <row r="51">
          <cell r="B51">
            <v>43</v>
          </cell>
          <cell r="C51">
            <v>11</v>
          </cell>
          <cell r="D51">
            <v>2</v>
          </cell>
          <cell r="E51" t="str">
            <v>Farrukhabad</v>
          </cell>
          <cell r="F51" t="str">
            <v>Split</v>
          </cell>
          <cell r="G51">
            <v>2</v>
          </cell>
          <cell r="H51">
            <v>2440266</v>
          </cell>
          <cell r="I51">
            <v>1985645</v>
          </cell>
          <cell r="J51">
            <v>454621</v>
          </cell>
          <cell r="K51">
            <v>1299216</v>
          </cell>
          <cell r="L51">
            <v>1057172</v>
          </cell>
          <cell r="M51">
            <v>242044</v>
          </cell>
          <cell r="N51">
            <v>1577237</v>
          </cell>
          <cell r="O51">
            <v>1236330</v>
          </cell>
          <cell r="P51">
            <v>340907</v>
          </cell>
          <cell r="Q51">
            <v>24.46</v>
          </cell>
          <cell r="R51">
            <v>22.8</v>
          </cell>
          <cell r="S51">
            <v>2.2122573289337755E-2</v>
          </cell>
          <cell r="T51">
            <v>2.0751053164405509E-2</v>
          </cell>
          <cell r="U51">
            <v>1.9580591203779418E-2</v>
          </cell>
          <cell r="W51">
            <v>563</v>
          </cell>
          <cell r="X51">
            <v>564</v>
          </cell>
          <cell r="Y51">
            <v>570</v>
          </cell>
          <cell r="Z51">
            <v>570</v>
          </cell>
          <cell r="AA51">
            <v>570</v>
          </cell>
          <cell r="AC51">
            <v>15502</v>
          </cell>
          <cell r="AD51">
            <v>15525</v>
          </cell>
          <cell r="AE51">
            <v>15636</v>
          </cell>
          <cell r="AF51">
            <v>15672</v>
          </cell>
          <cell r="AG51">
            <v>15765</v>
          </cell>
          <cell r="AI51">
            <v>2279</v>
          </cell>
          <cell r="AK51">
            <v>369280</v>
          </cell>
          <cell r="AL51">
            <v>308915</v>
          </cell>
          <cell r="AM51">
            <v>60365</v>
          </cell>
          <cell r="AN51">
            <v>196608</v>
          </cell>
          <cell r="AO51">
            <v>164469</v>
          </cell>
          <cell r="AP51">
            <v>32139</v>
          </cell>
          <cell r="AR51">
            <v>251848.99669491532</v>
          </cell>
          <cell r="AS51">
            <v>210679.89419258639</v>
          </cell>
          <cell r="AT51">
            <v>41169.102502328911</v>
          </cell>
          <cell r="AV51">
            <v>0.41</v>
          </cell>
          <cell r="AW51">
            <v>0.32700000000000001</v>
          </cell>
          <cell r="AX51">
            <v>0.75900000000000001</v>
          </cell>
          <cell r="AZ51">
            <v>0.30299999999999999</v>
          </cell>
          <cell r="BA51">
            <v>0.33600000000000002</v>
          </cell>
          <cell r="BB51">
            <v>0.16699999999999998</v>
          </cell>
          <cell r="BD51">
            <v>56865</v>
          </cell>
          <cell r="BE51">
            <v>22751</v>
          </cell>
          <cell r="BF51">
            <v>34114</v>
          </cell>
          <cell r="BH51">
            <v>0.21488050226989985</v>
          </cell>
          <cell r="BI51">
            <v>0.10277076537872236</v>
          </cell>
          <cell r="BJ51">
            <v>0.78859394440422526</v>
          </cell>
        </row>
        <row r="52">
          <cell r="B52">
            <v>44</v>
          </cell>
          <cell r="C52">
            <v>11</v>
          </cell>
          <cell r="D52">
            <v>2</v>
          </cell>
          <cell r="E52" t="str">
            <v>Kannauj</v>
          </cell>
          <cell r="F52" t="str">
            <v>New</v>
          </cell>
          <cell r="G52">
            <v>1</v>
          </cell>
          <cell r="H52">
            <v>0</v>
          </cell>
          <cell r="I52">
            <v>0</v>
          </cell>
          <cell r="J52">
            <v>0</v>
          </cell>
          <cell r="K52">
            <v>1141050</v>
          </cell>
          <cell r="L52">
            <v>928473</v>
          </cell>
          <cell r="M52">
            <v>212577</v>
          </cell>
          <cell r="N52">
            <v>1385227</v>
          </cell>
          <cell r="O52">
            <v>1153315</v>
          </cell>
          <cell r="P52">
            <v>231912</v>
          </cell>
          <cell r="Q52">
            <v>24.94</v>
          </cell>
          <cell r="R52">
            <v>19.579999999999998</v>
          </cell>
          <cell r="S52">
            <v>2.2516088829629854E-2</v>
          </cell>
          <cell r="T52">
            <v>1.8042373725129845E-2</v>
          </cell>
          <cell r="U52">
            <v>1.9580750011246595E-2</v>
          </cell>
          <cell r="W52">
            <v>462</v>
          </cell>
          <cell r="X52">
            <v>464</v>
          </cell>
          <cell r="Y52">
            <v>470</v>
          </cell>
          <cell r="Z52">
            <v>470</v>
          </cell>
          <cell r="AA52">
            <v>470</v>
          </cell>
          <cell r="AC52">
            <v>13289</v>
          </cell>
          <cell r="AD52">
            <v>13408</v>
          </cell>
          <cell r="AE52">
            <v>13734</v>
          </cell>
          <cell r="AF52">
            <v>13942</v>
          </cell>
          <cell r="AG52">
            <v>14131</v>
          </cell>
          <cell r="AI52">
            <v>1995</v>
          </cell>
          <cell r="AK52">
            <v>0</v>
          </cell>
          <cell r="AL52">
            <v>0</v>
          </cell>
          <cell r="AM52">
            <v>0</v>
          </cell>
          <cell r="AN52">
            <v>172672</v>
          </cell>
          <cell r="AO52">
            <v>144446</v>
          </cell>
          <cell r="AP52">
            <v>28226</v>
          </cell>
          <cell r="AR52">
            <v>221187.69306083382</v>
          </cell>
          <cell r="AS52">
            <v>185031.02710262928</v>
          </cell>
          <cell r="AT52">
            <v>36156.665958204547</v>
          </cell>
          <cell r="AV52">
            <v>0.41</v>
          </cell>
          <cell r="AW52">
            <v>0.32700000000000001</v>
          </cell>
          <cell r="AX52">
            <v>0.75900000000000001</v>
          </cell>
          <cell r="AZ52">
            <v>0.30299999999999999</v>
          </cell>
          <cell r="BA52">
            <v>0.33600000000000002</v>
          </cell>
          <cell r="BB52">
            <v>0.16699999999999998</v>
          </cell>
          <cell r="BD52">
            <v>32894</v>
          </cell>
          <cell r="BE52">
            <v>18179</v>
          </cell>
          <cell r="BF52">
            <v>14715</v>
          </cell>
          <cell r="BH52">
            <v>0.14152980916853075</v>
          </cell>
          <cell r="BI52">
            <v>9.3501294177955496E-2</v>
          </cell>
          <cell r="BJ52">
            <v>0.38731479026144638</v>
          </cell>
        </row>
        <row r="53">
          <cell r="B53">
            <v>45</v>
          </cell>
          <cell r="C53">
            <v>11</v>
          </cell>
          <cell r="D53">
            <v>2</v>
          </cell>
          <cell r="E53" t="str">
            <v>Kanpur Dehat (Rural) (Akbarpur)</v>
          </cell>
          <cell r="H53">
            <v>2138317</v>
          </cell>
          <cell r="I53">
            <v>2016274</v>
          </cell>
          <cell r="J53">
            <v>122043</v>
          </cell>
          <cell r="K53">
            <v>2138317</v>
          </cell>
          <cell r="L53">
            <v>2016274</v>
          </cell>
          <cell r="M53">
            <v>122043</v>
          </cell>
          <cell r="N53">
            <v>1584037</v>
          </cell>
          <cell r="O53">
            <v>1476662</v>
          </cell>
          <cell r="P53">
            <v>107375</v>
          </cell>
          <cell r="Q53">
            <v>19.89</v>
          </cell>
          <cell r="R53">
            <v>21.55</v>
          </cell>
          <cell r="S53">
            <v>1.8305984340279968E-2</v>
          </cell>
          <cell r="T53">
            <v>1.970722469121533E-2</v>
          </cell>
          <cell r="U53">
            <v>-2.9558583006472405E-2</v>
          </cell>
          <cell r="X53">
            <v>0</v>
          </cell>
          <cell r="Y53">
            <v>0</v>
          </cell>
          <cell r="Z53">
            <v>0</v>
          </cell>
          <cell r="AA53">
            <v>0</v>
          </cell>
          <cell r="AD53">
            <v>0</v>
          </cell>
          <cell r="AE53">
            <v>0</v>
          </cell>
          <cell r="AF53">
            <v>0</v>
          </cell>
          <cell r="AG53">
            <v>0</v>
          </cell>
          <cell r="AI53">
            <v>3146</v>
          </cell>
          <cell r="AK53">
            <v>336385</v>
          </cell>
          <cell r="AL53">
            <v>319115</v>
          </cell>
          <cell r="AM53">
            <v>17270</v>
          </cell>
          <cell r="AN53">
            <v>336385</v>
          </cell>
          <cell r="AO53">
            <v>319115</v>
          </cell>
          <cell r="AP53">
            <v>17270</v>
          </cell>
          <cell r="AR53">
            <v>430899.17375294538</v>
          </cell>
          <cell r="AS53">
            <v>408776.81773019361</v>
          </cell>
          <cell r="AT53">
            <v>22122.356022751806</v>
          </cell>
          <cell r="AV53">
            <v>0.41</v>
          </cell>
          <cell r="AW53">
            <v>0.32700000000000001</v>
          </cell>
          <cell r="AX53">
            <v>0.75900000000000001</v>
          </cell>
          <cell r="AZ53">
            <v>0.30299999999999999</v>
          </cell>
          <cell r="BA53">
            <v>0.33600000000000002</v>
          </cell>
          <cell r="BB53">
            <v>0.16699999999999998</v>
          </cell>
          <cell r="BD53">
            <v>0</v>
          </cell>
          <cell r="BE53">
            <v>0</v>
          </cell>
          <cell r="BF53">
            <v>0</v>
          </cell>
          <cell r="BH53">
            <v>0</v>
          </cell>
          <cell r="BI53">
            <v>0</v>
          </cell>
          <cell r="BJ53">
            <v>0</v>
          </cell>
        </row>
        <row r="54">
          <cell r="B54">
            <v>46</v>
          </cell>
          <cell r="C54">
            <v>11</v>
          </cell>
          <cell r="D54">
            <v>2</v>
          </cell>
          <cell r="E54" t="str">
            <v>Kanpur Nagar (Urban)</v>
          </cell>
          <cell r="H54">
            <v>2418487</v>
          </cell>
          <cell r="I54">
            <v>381154</v>
          </cell>
          <cell r="J54">
            <v>2037333</v>
          </cell>
          <cell r="K54">
            <v>2418487</v>
          </cell>
          <cell r="L54">
            <v>381154</v>
          </cell>
          <cell r="M54">
            <v>2037333</v>
          </cell>
          <cell r="N54">
            <v>4137489</v>
          </cell>
          <cell r="O54">
            <v>1365277</v>
          </cell>
          <cell r="P54">
            <v>2772212</v>
          </cell>
          <cell r="Q54">
            <v>22.54</v>
          </cell>
          <cell r="R54">
            <v>27.17</v>
          </cell>
          <cell r="S54">
            <v>2.0534727045732115E-2</v>
          </cell>
          <cell r="T54">
            <v>2.4326638644651677E-2</v>
          </cell>
          <cell r="U54">
            <v>5.5162405987835506E-2</v>
          </cell>
          <cell r="W54">
            <v>9</v>
          </cell>
          <cell r="X54">
            <v>9</v>
          </cell>
          <cell r="Y54">
            <v>9</v>
          </cell>
          <cell r="Z54">
            <v>9</v>
          </cell>
          <cell r="AA54">
            <v>9</v>
          </cell>
          <cell r="AC54">
            <v>10791</v>
          </cell>
          <cell r="AD54">
            <v>10941</v>
          </cell>
          <cell r="AE54">
            <v>11216</v>
          </cell>
          <cell r="AF54">
            <v>11278</v>
          </cell>
          <cell r="AG54">
            <v>11357</v>
          </cell>
          <cell r="AI54">
            <v>3030</v>
          </cell>
          <cell r="AK54">
            <v>385756</v>
          </cell>
          <cell r="AL54">
            <v>60213</v>
          </cell>
          <cell r="AM54">
            <v>325543</v>
          </cell>
          <cell r="AN54">
            <v>385756</v>
          </cell>
          <cell r="AO54">
            <v>60213</v>
          </cell>
          <cell r="AP54">
            <v>325543</v>
          </cell>
          <cell r="AR54">
            <v>494141.95540895464</v>
          </cell>
          <cell r="AS54">
            <v>77131.06098424751</v>
          </cell>
          <cell r="AT54">
            <v>417010.8944247071</v>
          </cell>
          <cell r="AV54">
            <v>0.41</v>
          </cell>
          <cell r="AW54">
            <v>0.32700000000000001</v>
          </cell>
          <cell r="AX54">
            <v>0.75900000000000001</v>
          </cell>
          <cell r="AZ54">
            <v>0.30299999999999999</v>
          </cell>
          <cell r="BA54">
            <v>0.33600000000000002</v>
          </cell>
          <cell r="BB54">
            <v>0.16699999999999998</v>
          </cell>
          <cell r="BD54">
            <v>316744</v>
          </cell>
          <cell r="BE54">
            <v>56212</v>
          </cell>
          <cell r="BF54">
            <v>260532</v>
          </cell>
          <cell r="BH54">
            <v>0.61002672191454099</v>
          </cell>
          <cell r="BI54">
            <v>0.6935725944295642</v>
          </cell>
          <cell r="BJ54">
            <v>0.59457393189372332</v>
          </cell>
        </row>
        <row r="55">
          <cell r="B55">
            <v>47</v>
          </cell>
          <cell r="C55">
            <v>12</v>
          </cell>
          <cell r="D55">
            <v>3</v>
          </cell>
          <cell r="E55" t="str">
            <v>Hardoi</v>
          </cell>
          <cell r="H55">
            <v>2747082</v>
          </cell>
          <cell r="I55">
            <v>2424471</v>
          </cell>
          <cell r="J55">
            <v>322611</v>
          </cell>
          <cell r="K55">
            <v>2747082</v>
          </cell>
          <cell r="L55">
            <v>2424471</v>
          </cell>
          <cell r="M55">
            <v>322611</v>
          </cell>
          <cell r="N55">
            <v>3397414</v>
          </cell>
          <cell r="O55">
            <v>2990382</v>
          </cell>
          <cell r="P55">
            <v>407032</v>
          </cell>
          <cell r="Q55">
            <v>20.75</v>
          </cell>
          <cell r="R55">
            <v>23.67</v>
          </cell>
          <cell r="S55">
            <v>1.9034092656040613E-2</v>
          </cell>
          <cell r="T55">
            <v>2.1471928443140609E-2</v>
          </cell>
          <cell r="U55">
            <v>2.1474865670801035E-2</v>
          </cell>
          <cell r="W55">
            <v>1129</v>
          </cell>
          <cell r="X55">
            <v>1135</v>
          </cell>
          <cell r="Y55">
            <v>1146</v>
          </cell>
          <cell r="Z55">
            <v>1146</v>
          </cell>
          <cell r="AA55">
            <v>1146</v>
          </cell>
          <cell r="AC55">
            <v>13314</v>
          </cell>
          <cell r="AD55">
            <v>13497</v>
          </cell>
          <cell r="AE55">
            <v>13747</v>
          </cell>
          <cell r="AF55">
            <v>13849</v>
          </cell>
          <cell r="AG55">
            <v>13949</v>
          </cell>
          <cell r="AI55">
            <v>5986</v>
          </cell>
          <cell r="AK55">
            <v>433288</v>
          </cell>
          <cell r="AL55">
            <v>390217</v>
          </cell>
          <cell r="AM55">
            <v>43071</v>
          </cell>
          <cell r="AN55">
            <v>433288</v>
          </cell>
          <cell r="AO55">
            <v>390217</v>
          </cell>
          <cell r="AP55">
            <v>43071</v>
          </cell>
          <cell r="AR55">
            <v>555029.0327959517</v>
          </cell>
          <cell r="AS55">
            <v>499856.36364389939</v>
          </cell>
          <cell r="AT55">
            <v>55172.669152052295</v>
          </cell>
          <cell r="AV55">
            <v>0.41</v>
          </cell>
          <cell r="AW55">
            <v>0.32700000000000001</v>
          </cell>
          <cell r="AX55">
            <v>0.75900000000000001</v>
          </cell>
          <cell r="AZ55">
            <v>0.30299999999999999</v>
          </cell>
          <cell r="BA55">
            <v>0.33600000000000002</v>
          </cell>
          <cell r="BB55">
            <v>0.16699999999999998</v>
          </cell>
          <cell r="BD55">
            <v>69352</v>
          </cell>
          <cell r="BE55">
            <v>34669</v>
          </cell>
          <cell r="BF55">
            <v>34683</v>
          </cell>
          <cell r="BH55">
            <v>0.11891468257977234</v>
          </cell>
          <cell r="BI55">
            <v>6.6006739634272574E-2</v>
          </cell>
          <cell r="BJ55">
            <v>0.59825295595081274</v>
          </cell>
        </row>
        <row r="56">
          <cell r="B56">
            <v>48</v>
          </cell>
          <cell r="C56">
            <v>12</v>
          </cell>
          <cell r="D56">
            <v>3</v>
          </cell>
          <cell r="E56" t="str">
            <v>Lakhimpur Kheri</v>
          </cell>
          <cell r="H56">
            <v>2419234</v>
          </cell>
          <cell r="I56">
            <v>2161259</v>
          </cell>
          <cell r="J56">
            <v>257975</v>
          </cell>
          <cell r="K56">
            <v>2419234</v>
          </cell>
          <cell r="L56">
            <v>2161259</v>
          </cell>
          <cell r="M56">
            <v>257975</v>
          </cell>
          <cell r="N56">
            <v>3200137</v>
          </cell>
          <cell r="O56">
            <v>2855105</v>
          </cell>
          <cell r="P56">
            <v>345032</v>
          </cell>
          <cell r="Q56">
            <v>23.89</v>
          </cell>
          <cell r="R56">
            <v>32.28</v>
          </cell>
          <cell r="S56">
            <v>2.1653495622991015E-2</v>
          </cell>
          <cell r="T56">
            <v>2.8370047055166436E-2</v>
          </cell>
          <cell r="U56">
            <v>2.8369220053329425E-2</v>
          </cell>
          <cell r="W56">
            <v>128</v>
          </cell>
          <cell r="X56">
            <v>128</v>
          </cell>
          <cell r="Y56">
            <v>128</v>
          </cell>
          <cell r="Z56">
            <v>128</v>
          </cell>
          <cell r="AA56">
            <v>128</v>
          </cell>
          <cell r="AC56">
            <v>6641</v>
          </cell>
          <cell r="AD56">
            <v>6750</v>
          </cell>
          <cell r="AE56">
            <v>6850</v>
          </cell>
          <cell r="AF56">
            <v>6919</v>
          </cell>
          <cell r="AG56">
            <v>6935</v>
          </cell>
          <cell r="AI56">
            <v>7680</v>
          </cell>
          <cell r="AK56">
            <v>374369</v>
          </cell>
          <cell r="AL56">
            <v>336845</v>
          </cell>
          <cell r="AM56">
            <v>37524</v>
          </cell>
          <cell r="AN56">
            <v>374369</v>
          </cell>
          <cell r="AO56">
            <v>336845</v>
          </cell>
          <cell r="AP56">
            <v>37524</v>
          </cell>
          <cell r="AR56">
            <v>479555.54730061215</v>
          </cell>
          <cell r="AS56">
            <v>431488.42006275814</v>
          </cell>
          <cell r="AT56">
            <v>48067.127237854016</v>
          </cell>
          <cell r="AV56">
            <v>0.41</v>
          </cell>
          <cell r="AW56">
            <v>0.32700000000000001</v>
          </cell>
          <cell r="AX56">
            <v>0.75900000000000001</v>
          </cell>
          <cell r="AZ56">
            <v>0.30299999999999999</v>
          </cell>
          <cell r="BA56">
            <v>0.33600000000000002</v>
          </cell>
          <cell r="BB56">
            <v>0.16699999999999998</v>
          </cell>
          <cell r="BD56">
            <v>72524</v>
          </cell>
          <cell r="BE56">
            <v>40405</v>
          </cell>
          <cell r="BF56">
            <v>32119</v>
          </cell>
          <cell r="BH56">
            <v>0.14392459703879701</v>
          </cell>
          <cell r="BI56">
            <v>8.9116507530193026E-2</v>
          </cell>
          <cell r="BJ56">
            <v>0.63592520759539284</v>
          </cell>
        </row>
        <row r="57">
          <cell r="B57">
            <v>49</v>
          </cell>
          <cell r="C57">
            <v>12</v>
          </cell>
          <cell r="D57">
            <v>3</v>
          </cell>
          <cell r="E57" t="str">
            <v>Lucknow</v>
          </cell>
          <cell r="H57">
            <v>2762801</v>
          </cell>
          <cell r="I57">
            <v>1031577</v>
          </cell>
          <cell r="J57">
            <v>1731224</v>
          </cell>
          <cell r="K57">
            <v>2762801</v>
          </cell>
          <cell r="L57">
            <v>1031577</v>
          </cell>
          <cell r="M57">
            <v>1731224</v>
          </cell>
          <cell r="N57">
            <v>3681416</v>
          </cell>
          <cell r="O57">
            <v>1339177</v>
          </cell>
          <cell r="P57">
            <v>2342239</v>
          </cell>
          <cell r="Q57">
            <v>37.14</v>
          </cell>
          <cell r="R57">
            <v>33.25</v>
          </cell>
          <cell r="S57">
            <v>3.2087253640676883E-2</v>
          </cell>
          <cell r="T57">
            <v>2.9121666740875574E-2</v>
          </cell>
          <cell r="U57">
            <v>2.912121017501601E-2</v>
          </cell>
          <cell r="W57">
            <v>45</v>
          </cell>
          <cell r="X57">
            <v>47</v>
          </cell>
          <cell r="Y57">
            <v>47</v>
          </cell>
          <cell r="Z57">
            <v>47</v>
          </cell>
          <cell r="AA57">
            <v>47</v>
          </cell>
          <cell r="AC57">
            <v>12988</v>
          </cell>
          <cell r="AD57">
            <v>13098</v>
          </cell>
          <cell r="AE57">
            <v>13422</v>
          </cell>
          <cell r="AF57">
            <v>13645</v>
          </cell>
          <cell r="AG57">
            <v>13320</v>
          </cell>
          <cell r="AI57">
            <v>2528</v>
          </cell>
          <cell r="AK57">
            <v>462998</v>
          </cell>
          <cell r="AL57">
            <v>183606</v>
          </cell>
          <cell r="AM57">
            <v>279392</v>
          </cell>
          <cell r="AN57">
            <v>462998</v>
          </cell>
          <cell r="AO57">
            <v>183606</v>
          </cell>
          <cell r="AP57">
            <v>279392</v>
          </cell>
          <cell r="AR57">
            <v>593086.65858842165</v>
          </cell>
          <cell r="AS57">
            <v>235193.82165103464</v>
          </cell>
          <cell r="AT57">
            <v>357892.83693738701</v>
          </cell>
          <cell r="AV57">
            <v>0.41</v>
          </cell>
          <cell r="AW57">
            <v>0.32700000000000001</v>
          </cell>
          <cell r="AX57">
            <v>0.75900000000000001</v>
          </cell>
          <cell r="AZ57">
            <v>0.30299999999999999</v>
          </cell>
          <cell r="BA57">
            <v>0.33600000000000002</v>
          </cell>
          <cell r="BB57">
            <v>0.16699999999999998</v>
          </cell>
          <cell r="BD57">
            <v>398735</v>
          </cell>
          <cell r="BE57">
            <v>0</v>
          </cell>
          <cell r="BF57">
            <v>398735</v>
          </cell>
          <cell r="BH57">
            <v>0.63982086109798597</v>
          </cell>
          <cell r="BI57">
            <v>0</v>
          </cell>
          <cell r="BJ57">
            <v>1.0602872632238762</v>
          </cell>
        </row>
        <row r="58">
          <cell r="B58">
            <v>50</v>
          </cell>
          <cell r="C58">
            <v>12</v>
          </cell>
          <cell r="D58">
            <v>3</v>
          </cell>
          <cell r="E58" t="str">
            <v>Rae Barielly</v>
          </cell>
          <cell r="H58">
            <v>2322810</v>
          </cell>
          <cell r="I58">
            <v>2112898</v>
          </cell>
          <cell r="J58">
            <v>209912</v>
          </cell>
          <cell r="K58">
            <v>2322810</v>
          </cell>
          <cell r="L58">
            <v>2112898</v>
          </cell>
          <cell r="M58">
            <v>209912</v>
          </cell>
          <cell r="N58">
            <v>2872204</v>
          </cell>
          <cell r="O58">
            <v>2598459</v>
          </cell>
          <cell r="P58">
            <v>273745</v>
          </cell>
          <cell r="Q58">
            <v>23.57</v>
          </cell>
          <cell r="R58">
            <v>23.66</v>
          </cell>
          <cell r="S58">
            <v>2.1389301791283399E-2</v>
          </cell>
          <cell r="T58">
            <v>2.1463668484388965E-2</v>
          </cell>
          <cell r="U58">
            <v>2.1457166021236374E-2</v>
          </cell>
          <cell r="W58">
            <v>0</v>
          </cell>
          <cell r="X58">
            <v>0</v>
          </cell>
          <cell r="Y58">
            <v>0</v>
          </cell>
          <cell r="Z58">
            <v>0</v>
          </cell>
          <cell r="AA58">
            <v>0</v>
          </cell>
          <cell r="AC58">
            <v>3</v>
          </cell>
          <cell r="AD58">
            <v>3</v>
          </cell>
          <cell r="AE58">
            <v>3</v>
          </cell>
          <cell r="AF58">
            <v>3</v>
          </cell>
          <cell r="AG58">
            <v>3</v>
          </cell>
          <cell r="AI58">
            <v>4586</v>
          </cell>
          <cell r="AK58">
            <v>419983</v>
          </cell>
          <cell r="AL58">
            <v>385967</v>
          </cell>
          <cell r="AM58">
            <v>34016</v>
          </cell>
          <cell r="AN58">
            <v>419983</v>
          </cell>
          <cell r="AO58">
            <v>385967</v>
          </cell>
          <cell r="AP58">
            <v>34016</v>
          </cell>
          <cell r="AR58">
            <v>537985.72376973787</v>
          </cell>
          <cell r="AS58">
            <v>494412.24012932525</v>
          </cell>
          <cell r="AT58">
            <v>43573.483640412596</v>
          </cell>
          <cell r="AV58">
            <v>0.41</v>
          </cell>
          <cell r="AW58">
            <v>0.32700000000000001</v>
          </cell>
          <cell r="AX58">
            <v>0.75900000000000001</v>
          </cell>
          <cell r="AZ58">
            <v>0.30299999999999999</v>
          </cell>
          <cell r="BA58">
            <v>0.33600000000000002</v>
          </cell>
          <cell r="BB58">
            <v>0.16699999999999998</v>
          </cell>
          <cell r="BD58">
            <v>100613</v>
          </cell>
          <cell r="BE58">
            <v>69951</v>
          </cell>
          <cell r="BF58">
            <v>30662</v>
          </cell>
          <cell r="BH58">
            <v>0.17798177740561882</v>
          </cell>
          <cell r="BI58">
            <v>0.13464706941769594</v>
          </cell>
          <cell r="BJ58">
            <v>0.66968471831503307</v>
          </cell>
        </row>
        <row r="59">
          <cell r="B59">
            <v>51</v>
          </cell>
          <cell r="C59">
            <v>12</v>
          </cell>
          <cell r="D59">
            <v>3</v>
          </cell>
          <cell r="E59" t="str">
            <v>Sitapur</v>
          </cell>
          <cell r="H59">
            <v>2857009</v>
          </cell>
          <cell r="I59">
            <v>2513341</v>
          </cell>
          <cell r="J59">
            <v>343668</v>
          </cell>
          <cell r="K59">
            <v>2857009</v>
          </cell>
          <cell r="L59">
            <v>2513341</v>
          </cell>
          <cell r="M59">
            <v>343668</v>
          </cell>
          <cell r="N59">
            <v>3616510</v>
          </cell>
          <cell r="O59">
            <v>3184640</v>
          </cell>
          <cell r="P59">
            <v>431870</v>
          </cell>
          <cell r="Q59">
            <v>22.24</v>
          </cell>
          <cell r="R59">
            <v>26.58</v>
          </cell>
          <cell r="S59">
            <v>2.0284606078570633E-2</v>
          </cell>
          <cell r="T59">
            <v>2.3850411407047245E-2</v>
          </cell>
          <cell r="U59">
            <v>2.3853469207162137E-2</v>
          </cell>
          <cell r="W59">
            <v>1386</v>
          </cell>
          <cell r="X59">
            <v>1393</v>
          </cell>
          <cell r="Y59">
            <v>1395</v>
          </cell>
          <cell r="Z59">
            <v>1395</v>
          </cell>
          <cell r="AA59">
            <v>1395</v>
          </cell>
          <cell r="AC59">
            <v>19250</v>
          </cell>
          <cell r="AD59">
            <v>19373</v>
          </cell>
          <cell r="AE59">
            <v>19857</v>
          </cell>
          <cell r="AF59">
            <v>20283</v>
          </cell>
          <cell r="AG59">
            <v>20477</v>
          </cell>
          <cell r="AI59">
            <v>5743</v>
          </cell>
          <cell r="AK59">
            <v>459497</v>
          </cell>
          <cell r="AL59">
            <v>412951</v>
          </cell>
          <cell r="AM59">
            <v>46546</v>
          </cell>
          <cell r="AN59">
            <v>459497</v>
          </cell>
          <cell r="AO59">
            <v>412951</v>
          </cell>
          <cell r="AP59">
            <v>46546</v>
          </cell>
          <cell r="AR59">
            <v>588601.98178265127</v>
          </cell>
          <cell r="AS59">
            <v>528977.94105103542</v>
          </cell>
          <cell r="AT59">
            <v>59624.040731615845</v>
          </cell>
          <cell r="AV59">
            <v>0.41</v>
          </cell>
          <cell r="AW59">
            <v>0.32700000000000001</v>
          </cell>
          <cell r="AX59">
            <v>0.75900000000000001</v>
          </cell>
          <cell r="AZ59">
            <v>0.30299999999999999</v>
          </cell>
          <cell r="BA59">
            <v>0.33600000000000002</v>
          </cell>
          <cell r="BB59">
            <v>0.16699999999999998</v>
          </cell>
          <cell r="BD59">
            <v>73270</v>
          </cell>
          <cell r="BE59">
            <v>37578</v>
          </cell>
          <cell r="BF59">
            <v>35692</v>
          </cell>
          <cell r="BH59">
            <v>0.1184668016482876</v>
          </cell>
          <cell r="BI59">
            <v>6.760647497673275E-2</v>
          </cell>
          <cell r="BJ59">
            <v>0.56969403404946606</v>
          </cell>
        </row>
        <row r="60">
          <cell r="B60">
            <v>52</v>
          </cell>
          <cell r="C60">
            <v>12</v>
          </cell>
          <cell r="D60">
            <v>3</v>
          </cell>
          <cell r="E60" t="str">
            <v>Unnao</v>
          </cell>
          <cell r="H60">
            <v>2200397</v>
          </cell>
          <cell r="I60">
            <v>1901099</v>
          </cell>
          <cell r="J60">
            <v>299298</v>
          </cell>
          <cell r="K60">
            <v>2200397</v>
          </cell>
          <cell r="L60">
            <v>1901099</v>
          </cell>
          <cell r="M60">
            <v>299298</v>
          </cell>
          <cell r="N60">
            <v>2700426</v>
          </cell>
          <cell r="O60">
            <v>2288567</v>
          </cell>
          <cell r="P60">
            <v>411859</v>
          </cell>
          <cell r="Q60">
            <v>20.73</v>
          </cell>
          <cell r="R60">
            <v>22.72</v>
          </cell>
          <cell r="S60">
            <v>1.9017212986417897E-2</v>
          </cell>
          <cell r="T60">
            <v>2.0684535221755951E-2</v>
          </cell>
          <cell r="U60">
            <v>2.0688269717518581E-2</v>
          </cell>
          <cell r="W60">
            <v>1107</v>
          </cell>
          <cell r="X60">
            <v>1114</v>
          </cell>
          <cell r="Y60">
            <v>1124</v>
          </cell>
          <cell r="Z60">
            <v>1124</v>
          </cell>
          <cell r="AA60">
            <v>1124</v>
          </cell>
          <cell r="AC60">
            <v>8502</v>
          </cell>
          <cell r="AD60">
            <v>8604</v>
          </cell>
          <cell r="AE60">
            <v>8788</v>
          </cell>
          <cell r="AF60">
            <v>8929</v>
          </cell>
          <cell r="AG60">
            <v>9045</v>
          </cell>
          <cell r="AI60">
            <v>4558</v>
          </cell>
          <cell r="AK60">
            <v>373349</v>
          </cell>
          <cell r="AL60">
            <v>325705</v>
          </cell>
          <cell r="AM60">
            <v>47644</v>
          </cell>
          <cell r="AN60">
            <v>373349</v>
          </cell>
          <cell r="AO60">
            <v>325705</v>
          </cell>
          <cell r="AP60">
            <v>47644</v>
          </cell>
          <cell r="AR60">
            <v>478248.95765711437</v>
          </cell>
          <cell r="AS60">
            <v>417218.41160338029</v>
          </cell>
          <cell r="AT60">
            <v>61030.546053734055</v>
          </cell>
          <cell r="AV60">
            <v>0.41</v>
          </cell>
          <cell r="AW60">
            <v>0.32700000000000001</v>
          </cell>
          <cell r="AX60">
            <v>0.75900000000000001</v>
          </cell>
          <cell r="AZ60">
            <v>0.30299999999999999</v>
          </cell>
          <cell r="BA60">
            <v>0.33600000000000002</v>
          </cell>
          <cell r="BB60">
            <v>0.16699999999999998</v>
          </cell>
          <cell r="BD60">
            <v>75419</v>
          </cell>
          <cell r="BE60">
            <v>49381</v>
          </cell>
          <cell r="BF60">
            <v>26038</v>
          </cell>
          <cell r="BH60">
            <v>0.15007865522922706</v>
          </cell>
          <cell r="BI60">
            <v>0.11263895357090002</v>
          </cell>
          <cell r="BJ60">
            <v>0.40602479805152186</v>
          </cell>
        </row>
        <row r="61">
          <cell r="B61">
            <v>53</v>
          </cell>
          <cell r="C61">
            <v>13</v>
          </cell>
          <cell r="D61">
            <v>1</v>
          </cell>
          <cell r="E61" t="str">
            <v>Baghpat</v>
          </cell>
          <cell r="F61" t="str">
            <v>New</v>
          </cell>
          <cell r="G61">
            <v>1</v>
          </cell>
          <cell r="H61">
            <v>0</v>
          </cell>
          <cell r="I61">
            <v>0</v>
          </cell>
          <cell r="J61">
            <v>0</v>
          </cell>
          <cell r="K61">
            <v>963678</v>
          </cell>
          <cell r="L61">
            <v>606885</v>
          </cell>
          <cell r="M61">
            <v>356793</v>
          </cell>
          <cell r="N61">
            <v>1164388</v>
          </cell>
          <cell r="O61">
            <v>934824</v>
          </cell>
          <cell r="P61">
            <v>229564</v>
          </cell>
          <cell r="Q61">
            <v>22.39</v>
          </cell>
          <cell r="R61">
            <v>13</v>
          </cell>
          <cell r="S61">
            <v>2.040973553498282E-2</v>
          </cell>
          <cell r="T61">
            <v>1.2296754216952754E-2</v>
          </cell>
          <cell r="U61">
            <v>1.9099474515575032E-2</v>
          </cell>
          <cell r="W61">
            <v>751</v>
          </cell>
          <cell r="X61">
            <v>752</v>
          </cell>
          <cell r="Y61">
            <v>752</v>
          </cell>
          <cell r="Z61">
            <v>752</v>
          </cell>
          <cell r="AA61">
            <v>752</v>
          </cell>
          <cell r="AC61">
            <v>31287</v>
          </cell>
          <cell r="AD61">
            <v>32505</v>
          </cell>
          <cell r="AE61">
            <v>33723</v>
          </cell>
          <cell r="AF61">
            <v>34158</v>
          </cell>
          <cell r="AG61">
            <v>34319</v>
          </cell>
          <cell r="AI61">
            <v>1389</v>
          </cell>
          <cell r="AK61">
            <v>0</v>
          </cell>
          <cell r="AL61">
            <v>0</v>
          </cell>
          <cell r="AM61">
            <v>0</v>
          </cell>
          <cell r="AN61">
            <v>140108</v>
          </cell>
          <cell r="AO61">
            <v>88931</v>
          </cell>
          <cell r="AP61">
            <v>51177</v>
          </cell>
          <cell r="AR61">
            <v>179474.17820704749</v>
          </cell>
          <cell r="AS61">
            <v>113917.96429990394</v>
          </cell>
          <cell r="AT61">
            <v>65556.213907143567</v>
          </cell>
          <cell r="AV61">
            <v>0.41</v>
          </cell>
          <cell r="AW61">
            <v>0.32700000000000001</v>
          </cell>
          <cell r="AX61">
            <v>0.75900000000000001</v>
          </cell>
          <cell r="AZ61">
            <v>0.30299999999999999</v>
          </cell>
          <cell r="BA61">
            <v>0.33600000000000002</v>
          </cell>
          <cell r="BB61">
            <v>0.16699999999999998</v>
          </cell>
          <cell r="BD61">
            <v>76043</v>
          </cell>
          <cell r="BE61">
            <v>57517</v>
          </cell>
          <cell r="BF61">
            <v>18526</v>
          </cell>
          <cell r="BH61">
            <v>0.40322686629098003</v>
          </cell>
          <cell r="BI61">
            <v>0.48050310930026013</v>
          </cell>
          <cell r="BJ61">
            <v>0.26894284090734516</v>
          </cell>
        </row>
        <row r="62">
          <cell r="B62">
            <v>54</v>
          </cell>
          <cell r="C62">
            <v>13</v>
          </cell>
          <cell r="D62">
            <v>1</v>
          </cell>
          <cell r="E62" t="str">
            <v>Bulandshahr</v>
          </cell>
          <cell r="F62" t="str">
            <v>Split</v>
          </cell>
          <cell r="G62">
            <v>2</v>
          </cell>
          <cell r="H62">
            <v>2849859</v>
          </cell>
          <cell r="I62">
            <v>2257064</v>
          </cell>
          <cell r="J62">
            <v>592795</v>
          </cell>
          <cell r="K62">
            <v>2192754</v>
          </cell>
          <cell r="L62">
            <v>1465867</v>
          </cell>
          <cell r="M62">
            <v>726887</v>
          </cell>
          <cell r="N62">
            <v>2923290</v>
          </cell>
          <cell r="O62">
            <v>2249464</v>
          </cell>
          <cell r="P62">
            <v>673826</v>
          </cell>
          <cell r="Q62">
            <v>16.100000000000001</v>
          </cell>
          <cell r="R62">
            <v>22.22</v>
          </cell>
          <cell r="S62">
            <v>1.5040151938647606E-2</v>
          </cell>
          <cell r="T62">
            <v>2.026791171121145E-2</v>
          </cell>
          <cell r="U62">
            <v>2.9172561075500036E-2</v>
          </cell>
          <cell r="W62">
            <v>13</v>
          </cell>
          <cell r="X62">
            <v>14</v>
          </cell>
          <cell r="Y62">
            <v>15</v>
          </cell>
          <cell r="Z62">
            <v>15</v>
          </cell>
          <cell r="AA62">
            <v>15</v>
          </cell>
          <cell r="AC62">
            <v>19</v>
          </cell>
          <cell r="AD62">
            <v>19</v>
          </cell>
          <cell r="AE62">
            <v>19</v>
          </cell>
          <cell r="AF62">
            <v>19</v>
          </cell>
          <cell r="AG62">
            <v>19</v>
          </cell>
          <cell r="AI62">
            <v>3718</v>
          </cell>
          <cell r="AK62">
            <v>425219</v>
          </cell>
          <cell r="AL62">
            <v>345420</v>
          </cell>
          <cell r="AM62">
            <v>79799</v>
          </cell>
          <cell r="AN62">
            <v>334121</v>
          </cell>
          <cell r="AO62">
            <v>218857</v>
          </cell>
          <cell r="AP62">
            <v>115264</v>
          </cell>
          <cell r="AR62">
            <v>427999.05713247578</v>
          </cell>
          <cell r="AS62">
            <v>280349.30353627057</v>
          </cell>
          <cell r="AT62">
            <v>147649.75359620524</v>
          </cell>
          <cell r="AV62">
            <v>0.41</v>
          </cell>
          <cell r="AW62">
            <v>0.32700000000000001</v>
          </cell>
          <cell r="AX62">
            <v>0.75900000000000001</v>
          </cell>
          <cell r="AZ62">
            <v>0.30299999999999999</v>
          </cell>
          <cell r="BA62">
            <v>0.33600000000000002</v>
          </cell>
          <cell r="BB62">
            <v>0.16699999999999998</v>
          </cell>
          <cell r="BD62">
            <v>127267</v>
          </cell>
          <cell r="BE62">
            <v>57757</v>
          </cell>
          <cell r="BF62">
            <v>69510</v>
          </cell>
          <cell r="BH62">
            <v>0.28298615387148135</v>
          </cell>
          <cell r="BI62">
            <v>0.19606376479301316</v>
          </cell>
          <cell r="BJ62">
            <v>0.44802964799407219</v>
          </cell>
        </row>
        <row r="63">
          <cell r="B63">
            <v>55</v>
          </cell>
          <cell r="C63">
            <v>13</v>
          </cell>
          <cell r="D63">
            <v>1</v>
          </cell>
          <cell r="E63" t="str">
            <v>Gautam Buddha Nagar</v>
          </cell>
          <cell r="F63" t="str">
            <v>New</v>
          </cell>
          <cell r="G63">
            <v>1</v>
          </cell>
          <cell r="H63">
            <v>0</v>
          </cell>
          <cell r="I63">
            <v>0</v>
          </cell>
          <cell r="J63">
            <v>0</v>
          </cell>
          <cell r="K63">
            <v>893563</v>
          </cell>
          <cell r="L63">
            <v>597351</v>
          </cell>
          <cell r="M63">
            <v>296212</v>
          </cell>
          <cell r="N63">
            <v>1191263</v>
          </cell>
          <cell r="O63">
            <v>753051</v>
          </cell>
          <cell r="P63">
            <v>438212</v>
          </cell>
          <cell r="Q63">
            <v>37.64</v>
          </cell>
          <cell r="R63">
            <v>35.700000000000003</v>
          </cell>
          <cell r="S63">
            <v>3.2462927349978798E-2</v>
          </cell>
          <cell r="T63">
            <v>3.0998384476280005E-2</v>
          </cell>
          <cell r="U63">
            <v>2.9172676359748628E-2</v>
          </cell>
          <cell r="W63">
            <v>142</v>
          </cell>
          <cell r="X63">
            <v>148</v>
          </cell>
          <cell r="Y63">
            <v>149</v>
          </cell>
          <cell r="Z63">
            <v>149</v>
          </cell>
          <cell r="AA63">
            <v>149</v>
          </cell>
          <cell r="AC63">
            <v>13976</v>
          </cell>
          <cell r="AD63">
            <v>14212</v>
          </cell>
          <cell r="AE63">
            <v>14484</v>
          </cell>
          <cell r="AF63">
            <v>14752</v>
          </cell>
          <cell r="AG63">
            <v>15118</v>
          </cell>
          <cell r="AI63">
            <v>1269</v>
          </cell>
          <cell r="AK63">
            <v>0</v>
          </cell>
          <cell r="AL63">
            <v>0</v>
          </cell>
          <cell r="AM63">
            <v>0</v>
          </cell>
          <cell r="AN63">
            <v>136156</v>
          </cell>
          <cell r="AO63">
            <v>89185</v>
          </cell>
          <cell r="AP63">
            <v>46971</v>
          </cell>
          <cell r="AR63">
            <v>174411.78382361293</v>
          </cell>
          <cell r="AS63">
            <v>114243.33074053966</v>
          </cell>
          <cell r="AT63">
            <v>60168.453083073262</v>
          </cell>
          <cell r="AV63">
            <v>0.41</v>
          </cell>
          <cell r="AW63">
            <v>0.32700000000000001</v>
          </cell>
          <cell r="AX63">
            <v>0.75900000000000001</v>
          </cell>
          <cell r="AZ63">
            <v>0.30299999999999999</v>
          </cell>
          <cell r="BA63">
            <v>0.33600000000000002</v>
          </cell>
          <cell r="BB63">
            <v>0.16699999999999998</v>
          </cell>
          <cell r="BD63">
            <v>80666</v>
          </cell>
          <cell r="BE63">
            <v>0</v>
          </cell>
          <cell r="BF63">
            <v>80666</v>
          </cell>
          <cell r="BH63">
            <v>0.44015626739285751</v>
          </cell>
          <cell r="BI63">
            <v>0</v>
          </cell>
          <cell r="BJ63">
            <v>1.2758918639829235</v>
          </cell>
        </row>
        <row r="64">
          <cell r="B64">
            <v>56</v>
          </cell>
          <cell r="C64">
            <v>13</v>
          </cell>
          <cell r="D64">
            <v>1</v>
          </cell>
          <cell r="E64" t="str">
            <v>Ghaziabad</v>
          </cell>
          <cell r="F64" t="str">
            <v>Split</v>
          </cell>
          <cell r="G64">
            <v>2</v>
          </cell>
          <cell r="H64">
            <v>2703933</v>
          </cell>
          <cell r="I64">
            <v>1455673</v>
          </cell>
          <cell r="J64">
            <v>1248260</v>
          </cell>
          <cell r="K64">
            <v>2467475</v>
          </cell>
          <cell r="L64">
            <v>1649519</v>
          </cell>
          <cell r="M64">
            <v>817956</v>
          </cell>
          <cell r="N64">
            <v>3289540</v>
          </cell>
          <cell r="O64">
            <v>1473559</v>
          </cell>
          <cell r="P64">
            <v>1815981</v>
          </cell>
          <cell r="Q64">
            <v>40.9</v>
          </cell>
          <cell r="R64">
            <v>47.47</v>
          </cell>
          <cell r="S64">
            <v>3.488263410939596E-2</v>
          </cell>
          <cell r="T64">
            <v>3.9609807780575768E-2</v>
          </cell>
          <cell r="U64">
            <v>2.917266095740656E-2</v>
          </cell>
          <cell r="W64">
            <v>656</v>
          </cell>
          <cell r="X64">
            <v>661</v>
          </cell>
          <cell r="Y64">
            <v>666</v>
          </cell>
          <cell r="Z64">
            <v>666</v>
          </cell>
          <cell r="AA64">
            <v>666</v>
          </cell>
          <cell r="AC64">
            <v>6245</v>
          </cell>
          <cell r="AD64">
            <v>6295</v>
          </cell>
          <cell r="AE64">
            <v>6355</v>
          </cell>
          <cell r="AF64">
            <v>6393</v>
          </cell>
          <cell r="AG64">
            <v>6404</v>
          </cell>
          <cell r="AI64">
            <v>1956</v>
          </cell>
          <cell r="AK64">
            <v>421039</v>
          </cell>
          <cell r="AL64">
            <v>208898</v>
          </cell>
          <cell r="AM64">
            <v>212141</v>
          </cell>
          <cell r="AN64">
            <v>375981</v>
          </cell>
          <cell r="AO64">
            <v>246276</v>
          </cell>
          <cell r="AP64">
            <v>129705</v>
          </cell>
          <cell r="AR64">
            <v>481620.47132543416</v>
          </cell>
          <cell r="AS64">
            <v>315472.2265118254</v>
          </cell>
          <cell r="AT64">
            <v>166148.24481360876</v>
          </cell>
          <cell r="AV64">
            <v>0.41</v>
          </cell>
          <cell r="AW64">
            <v>0.32700000000000001</v>
          </cell>
          <cell r="AX64">
            <v>0.75900000000000001</v>
          </cell>
          <cell r="AZ64">
            <v>0.30299999999999999</v>
          </cell>
          <cell r="BA64">
            <v>0.33600000000000002</v>
          </cell>
          <cell r="BB64">
            <v>0.16699999999999998</v>
          </cell>
          <cell r="BD64">
            <v>363146</v>
          </cell>
          <cell r="BE64">
            <v>87694</v>
          </cell>
          <cell r="BF64">
            <v>275452</v>
          </cell>
          <cell r="BH64">
            <v>0.71757701387563022</v>
          </cell>
          <cell r="BI64">
            <v>0.26454584279498849</v>
          </cell>
          <cell r="BJ64">
            <v>1.5777651692208838</v>
          </cell>
        </row>
        <row r="65">
          <cell r="B65">
            <v>57</v>
          </cell>
          <cell r="C65">
            <v>13</v>
          </cell>
          <cell r="D65">
            <v>1</v>
          </cell>
          <cell r="E65" t="str">
            <v>Meerut</v>
          </cell>
          <cell r="F65" t="str">
            <v>Split</v>
          </cell>
          <cell r="G65">
            <v>2</v>
          </cell>
          <cell r="H65">
            <v>3447912</v>
          </cell>
          <cell r="I65">
            <v>2171355</v>
          </cell>
          <cell r="J65">
            <v>1276557</v>
          </cell>
          <cell r="K65">
            <v>2484234</v>
          </cell>
          <cell r="L65">
            <v>1564470</v>
          </cell>
          <cell r="M65">
            <v>919764</v>
          </cell>
          <cell r="N65">
            <v>3001636</v>
          </cell>
          <cell r="O65">
            <v>1544542</v>
          </cell>
          <cell r="P65">
            <v>1457094</v>
          </cell>
          <cell r="Q65">
            <v>24.91</v>
          </cell>
          <cell r="R65">
            <v>24.16</v>
          </cell>
          <cell r="S65">
            <v>2.2491534005144365E-2</v>
          </cell>
          <cell r="T65">
            <v>2.1875931890339206E-2</v>
          </cell>
          <cell r="U65">
            <v>1.9099415271484732E-2</v>
          </cell>
          <cell r="W65">
            <v>0</v>
          </cell>
          <cell r="X65">
            <v>0</v>
          </cell>
          <cell r="Y65">
            <v>0</v>
          </cell>
          <cell r="Z65">
            <v>0</v>
          </cell>
          <cell r="AA65">
            <v>0</v>
          </cell>
          <cell r="AC65">
            <v>2</v>
          </cell>
          <cell r="AD65">
            <v>2</v>
          </cell>
          <cell r="AE65">
            <v>2</v>
          </cell>
          <cell r="AF65">
            <v>2</v>
          </cell>
          <cell r="AG65">
            <v>2</v>
          </cell>
          <cell r="AI65">
            <v>2522</v>
          </cell>
          <cell r="AK65">
            <v>501289</v>
          </cell>
          <cell r="AL65">
            <v>318185</v>
          </cell>
          <cell r="AM65">
            <v>183104</v>
          </cell>
          <cell r="AN65">
            <v>361181</v>
          </cell>
          <cell r="AO65">
            <v>229254</v>
          </cell>
          <cell r="AP65">
            <v>131927</v>
          </cell>
          <cell r="AR65">
            <v>462662.11179232894</v>
          </cell>
          <cell r="AS65">
            <v>293667.55110827694</v>
          </cell>
          <cell r="AT65">
            <v>168994.56068405198</v>
          </cell>
          <cell r="AV65">
            <v>0.41</v>
          </cell>
          <cell r="AW65">
            <v>0.32700000000000001</v>
          </cell>
          <cell r="AX65">
            <v>0.75900000000000001</v>
          </cell>
          <cell r="AZ65">
            <v>0.30299999999999999</v>
          </cell>
          <cell r="BA65">
            <v>0.33600000000000002</v>
          </cell>
          <cell r="BB65">
            <v>0.16699999999999998</v>
          </cell>
          <cell r="BD65">
            <v>250995</v>
          </cell>
          <cell r="BE65">
            <v>90055</v>
          </cell>
          <cell r="BF65">
            <v>160940</v>
          </cell>
          <cell r="BH65">
            <v>0.51628953998705251</v>
          </cell>
          <cell r="BI65">
            <v>0.29183949218209543</v>
          </cell>
          <cell r="BJ65">
            <v>0.90632396250463898</v>
          </cell>
        </row>
        <row r="66">
          <cell r="B66">
            <v>58</v>
          </cell>
          <cell r="C66">
            <v>14</v>
          </cell>
          <cell r="D66">
            <v>4</v>
          </cell>
          <cell r="E66" t="str">
            <v>Mirzapur</v>
          </cell>
          <cell r="H66">
            <v>1657139</v>
          </cell>
          <cell r="I66">
            <v>1428499</v>
          </cell>
          <cell r="J66">
            <v>228640</v>
          </cell>
          <cell r="K66">
            <v>1657139</v>
          </cell>
          <cell r="L66">
            <v>1428499</v>
          </cell>
          <cell r="M66">
            <v>228640</v>
          </cell>
          <cell r="N66">
            <v>2114852</v>
          </cell>
          <cell r="O66">
            <v>1828102</v>
          </cell>
          <cell r="P66">
            <v>286750</v>
          </cell>
          <cell r="Q66">
            <v>31.4</v>
          </cell>
          <cell r="R66">
            <v>27.62</v>
          </cell>
          <cell r="S66">
            <v>2.768386149316715E-2</v>
          </cell>
          <cell r="T66">
            <v>2.4688527955109452E-2</v>
          </cell>
          <cell r="U66">
            <v>2.4689071016630315E-2</v>
          </cell>
          <cell r="W66">
            <v>522</v>
          </cell>
          <cell r="X66">
            <v>524</v>
          </cell>
          <cell r="Y66">
            <v>528</v>
          </cell>
          <cell r="Z66">
            <v>528</v>
          </cell>
          <cell r="AA66">
            <v>528</v>
          </cell>
          <cell r="AC66">
            <v>1711</v>
          </cell>
          <cell r="AD66">
            <v>1761</v>
          </cell>
          <cell r="AE66">
            <v>1827</v>
          </cell>
          <cell r="AF66">
            <v>1906</v>
          </cell>
          <cell r="AG66">
            <v>1943</v>
          </cell>
          <cell r="AI66">
            <v>4522</v>
          </cell>
          <cell r="AK66">
            <v>233908</v>
          </cell>
          <cell r="AL66">
            <v>204543</v>
          </cell>
          <cell r="AM66">
            <v>29365</v>
          </cell>
          <cell r="AN66">
            <v>233908</v>
          </cell>
          <cell r="AO66">
            <v>204543</v>
          </cell>
          <cell r="AP66">
            <v>29365</v>
          </cell>
          <cell r="AR66">
            <v>299629.1865992953</v>
          </cell>
          <cell r="AS66">
            <v>262013.49553918489</v>
          </cell>
          <cell r="AT66">
            <v>37615.69106011041</v>
          </cell>
          <cell r="AV66">
            <v>0.41</v>
          </cell>
          <cell r="AW66">
            <v>0.32700000000000001</v>
          </cell>
          <cell r="AX66">
            <v>0.75900000000000001</v>
          </cell>
          <cell r="AZ66">
            <v>0.30299999999999999</v>
          </cell>
          <cell r="BA66">
            <v>0.33600000000000002</v>
          </cell>
          <cell r="BB66">
            <v>0.16699999999999998</v>
          </cell>
          <cell r="BD66">
            <v>78459</v>
          </cell>
          <cell r="BE66">
            <v>48196</v>
          </cell>
          <cell r="BF66">
            <v>30263</v>
          </cell>
          <cell r="BH66">
            <v>0.24920161083589282</v>
          </cell>
          <cell r="BI66">
            <v>0.17505701816770766</v>
          </cell>
          <cell r="BJ66">
            <v>0.76565852955302571</v>
          </cell>
        </row>
        <row r="67">
          <cell r="B67">
            <v>59</v>
          </cell>
          <cell r="C67">
            <v>14</v>
          </cell>
          <cell r="D67">
            <v>4</v>
          </cell>
          <cell r="E67" t="str">
            <v>Sant Ravidas Nagar Bhadohi</v>
          </cell>
          <cell r="F67" t="str">
            <v>New</v>
          </cell>
          <cell r="G67">
            <v>1</v>
          </cell>
          <cell r="H67">
            <v>0</v>
          </cell>
          <cell r="I67">
            <v>0</v>
          </cell>
          <cell r="J67">
            <v>0</v>
          </cell>
          <cell r="K67">
            <v>1070364</v>
          </cell>
          <cell r="L67">
            <v>779187</v>
          </cell>
          <cell r="M67">
            <v>291177</v>
          </cell>
          <cell r="N67">
            <v>1352056</v>
          </cell>
          <cell r="O67">
            <v>1179423</v>
          </cell>
          <cell r="P67">
            <v>172633</v>
          </cell>
          <cell r="Q67">
            <v>38.159999999999997</v>
          </cell>
          <cell r="R67">
            <v>25.47</v>
          </cell>
          <cell r="S67">
            <v>3.2852327347188126E-2</v>
          </cell>
          <cell r="T67">
            <v>2.2949018069388538E-2</v>
          </cell>
          <cell r="U67">
            <v>2.3637809033460133E-2</v>
          </cell>
          <cell r="W67">
            <v>697</v>
          </cell>
          <cell r="X67">
            <v>702</v>
          </cell>
          <cell r="Y67">
            <v>706</v>
          </cell>
          <cell r="Z67">
            <v>706</v>
          </cell>
          <cell r="AA67">
            <v>706</v>
          </cell>
          <cell r="AC67">
            <v>4777</v>
          </cell>
          <cell r="AD67">
            <v>4841</v>
          </cell>
          <cell r="AE67">
            <v>4992</v>
          </cell>
          <cell r="AF67">
            <v>5060</v>
          </cell>
          <cell r="AG67">
            <v>5135</v>
          </cell>
          <cell r="AI67">
            <v>960</v>
          </cell>
          <cell r="AK67">
            <v>0</v>
          </cell>
          <cell r="AL67">
            <v>0</v>
          </cell>
          <cell r="AM67">
            <v>0</v>
          </cell>
          <cell r="AN67">
            <v>135180</v>
          </cell>
          <cell r="AO67">
            <v>98839</v>
          </cell>
          <cell r="AP67">
            <v>36341</v>
          </cell>
          <cell r="AR67">
            <v>173161.55687061895</v>
          </cell>
          <cell r="AS67">
            <v>126609.81742517464</v>
          </cell>
          <cell r="AT67">
            <v>46551.73944544432</v>
          </cell>
          <cell r="AV67">
            <v>0.41</v>
          </cell>
          <cell r="AW67">
            <v>0.32700000000000001</v>
          </cell>
          <cell r="AX67">
            <v>0.75900000000000001</v>
          </cell>
          <cell r="AZ67">
            <v>0.30299999999999999</v>
          </cell>
          <cell r="BA67">
            <v>0.33600000000000002</v>
          </cell>
          <cell r="BB67">
            <v>0.16699999999999998</v>
          </cell>
          <cell r="BD67">
            <v>42836</v>
          </cell>
          <cell r="BE67">
            <v>22993</v>
          </cell>
          <cell r="BF67">
            <v>19843</v>
          </cell>
          <cell r="BH67">
            <v>0.23542339598310361</v>
          </cell>
          <cell r="BI67">
            <v>0.17283052486549333</v>
          </cell>
          <cell r="BJ67">
            <v>0.40566133077833433</v>
          </cell>
        </row>
        <row r="68">
          <cell r="B68">
            <v>60</v>
          </cell>
          <cell r="C68">
            <v>14</v>
          </cell>
          <cell r="D68">
            <v>4</v>
          </cell>
          <cell r="E68" t="str">
            <v>Sonbhadra</v>
          </cell>
          <cell r="H68">
            <v>1075041</v>
          </cell>
          <cell r="I68">
            <v>930958</v>
          </cell>
          <cell r="J68">
            <v>144083</v>
          </cell>
          <cell r="K68">
            <v>1075041</v>
          </cell>
          <cell r="L68">
            <v>930958</v>
          </cell>
          <cell r="M68">
            <v>144083</v>
          </cell>
          <cell r="N68">
            <v>1463468</v>
          </cell>
          <cell r="O68">
            <v>1186754</v>
          </cell>
          <cell r="P68">
            <v>276714</v>
          </cell>
          <cell r="Q68">
            <v>38.18</v>
          </cell>
          <cell r="R68">
            <v>36.130000000000003</v>
          </cell>
          <cell r="S68">
            <v>3.2867277912497883E-2</v>
          </cell>
          <cell r="T68">
            <v>3.1324617645245967E-2</v>
          </cell>
          <cell r="U68">
            <v>3.132565264149223E-2</v>
          </cell>
          <cell r="W68">
            <v>597</v>
          </cell>
          <cell r="X68">
            <v>597</v>
          </cell>
          <cell r="Y68">
            <v>602</v>
          </cell>
          <cell r="Z68">
            <v>602</v>
          </cell>
          <cell r="AA68">
            <v>602</v>
          </cell>
          <cell r="AC68">
            <v>9142</v>
          </cell>
          <cell r="AD68">
            <v>9216</v>
          </cell>
          <cell r="AE68">
            <v>9698</v>
          </cell>
          <cell r="AF68">
            <v>9954</v>
          </cell>
          <cell r="AG68">
            <v>10099</v>
          </cell>
          <cell r="AI68">
            <v>6788</v>
          </cell>
          <cell r="AK68">
            <v>192584</v>
          </cell>
          <cell r="AL68">
            <v>162303</v>
          </cell>
          <cell r="AM68">
            <v>30281</v>
          </cell>
          <cell r="AN68">
            <v>192584</v>
          </cell>
          <cell r="AO68">
            <v>162303</v>
          </cell>
          <cell r="AP68">
            <v>30281</v>
          </cell>
          <cell r="AR68">
            <v>246694.37245429266</v>
          </cell>
          <cell r="AS68">
            <v>207905.31265551169</v>
          </cell>
          <cell r="AT68">
            <v>38789.059798780982</v>
          </cell>
          <cell r="AV68">
            <v>0.41</v>
          </cell>
          <cell r="AW68">
            <v>0.32700000000000001</v>
          </cell>
          <cell r="AX68">
            <v>0.75900000000000001</v>
          </cell>
          <cell r="AZ68">
            <v>0.30299999999999999</v>
          </cell>
          <cell r="BA68">
            <v>0.33600000000000002</v>
          </cell>
          <cell r="BB68">
            <v>0.16699999999999998</v>
          </cell>
          <cell r="BD68">
            <v>23798</v>
          </cell>
          <cell r="BE68">
            <v>7745</v>
          </cell>
          <cell r="BF68">
            <v>16053</v>
          </cell>
          <cell r="BH68">
            <v>9.1806495533818477E-2</v>
          </cell>
          <cell r="BI68">
            <v>3.5452594803726992E-2</v>
          </cell>
          <cell r="BJ68">
            <v>0.39385752258695533</v>
          </cell>
        </row>
        <row r="69">
          <cell r="B69">
            <v>61</v>
          </cell>
          <cell r="C69">
            <v>15</v>
          </cell>
          <cell r="D69">
            <v>1</v>
          </cell>
          <cell r="E69" t="str">
            <v>Bijnor</v>
          </cell>
          <cell r="H69">
            <v>2454521</v>
          </cell>
          <cell r="I69">
            <v>1839169</v>
          </cell>
          <cell r="J69">
            <v>615352</v>
          </cell>
          <cell r="K69">
            <v>2454521</v>
          </cell>
          <cell r="L69">
            <v>1839169</v>
          </cell>
          <cell r="M69">
            <v>615352</v>
          </cell>
          <cell r="N69">
            <v>3130586</v>
          </cell>
          <cell r="O69">
            <v>2369001</v>
          </cell>
          <cell r="P69">
            <v>761585</v>
          </cell>
          <cell r="Q69">
            <v>27.76</v>
          </cell>
          <cell r="R69">
            <v>27.16</v>
          </cell>
          <cell r="S69">
            <v>2.4800881524607021E-2</v>
          </cell>
          <cell r="T69">
            <v>2.4318583577521258E-2</v>
          </cell>
          <cell r="U69">
            <v>2.4627219070865403E-2</v>
          </cell>
          <cell r="W69">
            <v>971</v>
          </cell>
          <cell r="X69">
            <v>971</v>
          </cell>
          <cell r="Y69">
            <v>975</v>
          </cell>
          <cell r="Z69">
            <v>975</v>
          </cell>
          <cell r="AA69">
            <v>975</v>
          </cell>
          <cell r="AC69">
            <v>25546</v>
          </cell>
          <cell r="AD69">
            <v>25746</v>
          </cell>
          <cell r="AE69">
            <v>26203</v>
          </cell>
          <cell r="AF69">
            <v>26593</v>
          </cell>
          <cell r="AG69">
            <v>26788</v>
          </cell>
          <cell r="AI69">
            <v>4561</v>
          </cell>
          <cell r="AK69">
            <v>372875</v>
          </cell>
          <cell r="AL69">
            <v>286469</v>
          </cell>
          <cell r="AM69">
            <v>86406</v>
          </cell>
          <cell r="AN69">
            <v>372875</v>
          </cell>
          <cell r="AO69">
            <v>286469</v>
          </cell>
          <cell r="AP69">
            <v>86406</v>
          </cell>
          <cell r="AR69">
            <v>477641.77776395949</v>
          </cell>
          <cell r="AS69">
            <v>366958.26331683196</v>
          </cell>
          <cell r="AT69">
            <v>110683.51444712754</v>
          </cell>
          <cell r="AV69">
            <v>0.41</v>
          </cell>
          <cell r="AW69">
            <v>0.32700000000000001</v>
          </cell>
          <cell r="AX69">
            <v>0.75900000000000001</v>
          </cell>
          <cell r="AZ69">
            <v>0.30299999999999999</v>
          </cell>
          <cell r="BA69">
            <v>0.33600000000000002</v>
          </cell>
          <cell r="BB69">
            <v>0.16699999999999998</v>
          </cell>
          <cell r="BD69">
            <v>161879</v>
          </cell>
          <cell r="BE69">
            <v>93207</v>
          </cell>
          <cell r="BF69">
            <v>68672</v>
          </cell>
          <cell r="BH69">
            <v>0.32253763624540649</v>
          </cell>
          <cell r="BI69">
            <v>0.24172638101876123</v>
          </cell>
          <cell r="BJ69">
            <v>0.59045791346599108</v>
          </cell>
        </row>
        <row r="70">
          <cell r="B70">
            <v>62</v>
          </cell>
          <cell r="C70">
            <v>15</v>
          </cell>
          <cell r="D70">
            <v>1</v>
          </cell>
          <cell r="E70" t="str">
            <v>Jyotiba Phule Nagar</v>
          </cell>
          <cell r="F70" t="str">
            <v>New</v>
          </cell>
          <cell r="G70">
            <v>1</v>
          </cell>
          <cell r="H70">
            <v>0</v>
          </cell>
          <cell r="I70">
            <v>0</v>
          </cell>
          <cell r="J70">
            <v>0</v>
          </cell>
          <cell r="K70">
            <v>1177068</v>
          </cell>
          <cell r="L70">
            <v>851608</v>
          </cell>
          <cell r="M70">
            <v>325460</v>
          </cell>
          <cell r="N70">
            <v>1499193</v>
          </cell>
          <cell r="O70">
            <v>1129758</v>
          </cell>
          <cell r="P70">
            <v>369435</v>
          </cell>
          <cell r="Q70">
            <v>28.25</v>
          </cell>
          <cell r="R70">
            <v>29.72</v>
          </cell>
          <cell r="S70">
            <v>2.5193248361054188E-2</v>
          </cell>
          <cell r="T70">
            <v>2.636230638392334E-2</v>
          </cell>
          <cell r="U70">
            <v>2.4484988701083843E-2</v>
          </cell>
          <cell r="W70">
            <v>6</v>
          </cell>
          <cell r="X70">
            <v>6</v>
          </cell>
          <cell r="Y70">
            <v>9</v>
          </cell>
          <cell r="Z70">
            <v>9</v>
          </cell>
          <cell r="AA70">
            <v>9</v>
          </cell>
          <cell r="AC70">
            <v>0</v>
          </cell>
          <cell r="AD70">
            <v>175</v>
          </cell>
          <cell r="AE70">
            <v>0</v>
          </cell>
          <cell r="AF70">
            <v>0</v>
          </cell>
          <cell r="AG70">
            <v>0</v>
          </cell>
          <cell r="AI70">
            <v>2321</v>
          </cell>
          <cell r="AK70">
            <v>0</v>
          </cell>
          <cell r="AL70">
            <v>0</v>
          </cell>
          <cell r="AM70">
            <v>0</v>
          </cell>
          <cell r="AN70">
            <v>172103</v>
          </cell>
          <cell r="AO70">
            <v>128464</v>
          </cell>
          <cell r="AP70">
            <v>43639</v>
          </cell>
          <cell r="AR70">
            <v>220458.82099500025</v>
          </cell>
          <cell r="AS70">
            <v>164558.56074735313</v>
          </cell>
          <cell r="AT70">
            <v>55900.260247647144</v>
          </cell>
          <cell r="AV70">
            <v>0.41</v>
          </cell>
          <cell r="AW70">
            <v>0.32700000000000001</v>
          </cell>
          <cell r="AX70">
            <v>0.75900000000000001</v>
          </cell>
          <cell r="AZ70">
            <v>0.30299999999999999</v>
          </cell>
          <cell r="BA70">
            <v>0.33600000000000002</v>
          </cell>
          <cell r="BB70">
            <v>0.16699999999999998</v>
          </cell>
          <cell r="BD70">
            <v>38159</v>
          </cell>
          <cell r="BE70">
            <v>11529</v>
          </cell>
          <cell r="BF70">
            <v>26630</v>
          </cell>
          <cell r="BH70">
            <v>0.16472582699065666</v>
          </cell>
          <cell r="BI70">
            <v>6.6675050137284197E-2</v>
          </cell>
          <cell r="BJ70">
            <v>0.45336660697396602</v>
          </cell>
        </row>
        <row r="71">
          <cell r="B71">
            <v>63</v>
          </cell>
          <cell r="C71">
            <v>15</v>
          </cell>
          <cell r="D71">
            <v>1</v>
          </cell>
          <cell r="E71" t="str">
            <v>Moradabad</v>
          </cell>
          <cell r="F71" t="str">
            <v>Split</v>
          </cell>
          <cell r="G71">
            <v>2</v>
          </cell>
          <cell r="H71">
            <v>4121035</v>
          </cell>
          <cell r="I71">
            <v>2981566</v>
          </cell>
          <cell r="J71">
            <v>1139469</v>
          </cell>
          <cell r="K71">
            <v>2943967</v>
          </cell>
          <cell r="L71">
            <v>2129958</v>
          </cell>
          <cell r="M71">
            <v>814009</v>
          </cell>
          <cell r="N71">
            <v>3749630</v>
          </cell>
          <cell r="O71">
            <v>2586152</v>
          </cell>
          <cell r="P71">
            <v>1163478</v>
          </cell>
          <cell r="Q71">
            <v>31.89</v>
          </cell>
          <cell r="R71">
            <v>26.45</v>
          </cell>
          <cell r="S71">
            <v>2.8066450579064206E-2</v>
          </cell>
          <cell r="T71">
            <v>2.3745211448876979E-2</v>
          </cell>
          <cell r="U71">
            <v>2.4484867213547812E-2</v>
          </cell>
          <cell r="W71">
            <v>638</v>
          </cell>
          <cell r="X71">
            <v>640</v>
          </cell>
          <cell r="Y71">
            <v>641</v>
          </cell>
          <cell r="Z71">
            <v>641</v>
          </cell>
          <cell r="AA71">
            <v>641</v>
          </cell>
          <cell r="AC71">
            <v>8628</v>
          </cell>
          <cell r="AD71">
            <v>8807</v>
          </cell>
          <cell r="AE71">
            <v>8945</v>
          </cell>
          <cell r="AF71">
            <v>9006</v>
          </cell>
          <cell r="AG71">
            <v>9041</v>
          </cell>
          <cell r="AI71">
            <v>3647</v>
          </cell>
          <cell r="AK71">
            <v>602550</v>
          </cell>
          <cell r="AL71">
            <v>449767</v>
          </cell>
          <cell r="AM71">
            <v>152783</v>
          </cell>
          <cell r="AN71">
            <v>430447</v>
          </cell>
          <cell r="AO71">
            <v>321303</v>
          </cell>
          <cell r="AP71">
            <v>109144</v>
          </cell>
          <cell r="AR71">
            <v>551389.79634773871</v>
          </cell>
          <cell r="AS71">
            <v>411579.58061252022</v>
          </cell>
          <cell r="AT71">
            <v>139810.21573521849</v>
          </cell>
          <cell r="AV71">
            <v>0.41</v>
          </cell>
          <cell r="AW71">
            <v>0.32700000000000001</v>
          </cell>
          <cell r="AX71">
            <v>0.75900000000000001</v>
          </cell>
          <cell r="AZ71">
            <v>0.30299999999999999</v>
          </cell>
          <cell r="BA71">
            <v>0.33600000000000002</v>
          </cell>
          <cell r="BB71">
            <v>0.16699999999999998</v>
          </cell>
          <cell r="BD71">
            <v>176984</v>
          </cell>
          <cell r="BE71">
            <v>60869</v>
          </cell>
          <cell r="BF71">
            <v>116115</v>
          </cell>
          <cell r="BH71">
            <v>0.30546923219786748</v>
          </cell>
          <cell r="BI71">
            <v>0.1407455066244844</v>
          </cell>
          <cell r="BJ71">
            <v>0.79039031991597131</v>
          </cell>
        </row>
        <row r="72">
          <cell r="B72">
            <v>64</v>
          </cell>
          <cell r="C72">
            <v>15</v>
          </cell>
          <cell r="D72">
            <v>1</v>
          </cell>
          <cell r="E72" t="str">
            <v>Rampur</v>
          </cell>
          <cell r="H72">
            <v>1502141</v>
          </cell>
          <cell r="I72">
            <v>1109425</v>
          </cell>
          <cell r="J72">
            <v>392716</v>
          </cell>
          <cell r="K72">
            <v>1502141</v>
          </cell>
          <cell r="L72">
            <v>1109425</v>
          </cell>
          <cell r="M72">
            <v>392716</v>
          </cell>
          <cell r="N72">
            <v>1922450</v>
          </cell>
          <cell r="O72">
            <v>1442386</v>
          </cell>
          <cell r="P72">
            <v>480064</v>
          </cell>
          <cell r="Q72">
            <v>27.45</v>
          </cell>
          <cell r="R72">
            <v>27.98</v>
          </cell>
          <cell r="S72">
            <v>2.4551949395413608E-2</v>
          </cell>
          <cell r="T72">
            <v>2.4977213459784542E-2</v>
          </cell>
          <cell r="U72">
            <v>2.4977743861476887E-2</v>
          </cell>
          <cell r="W72">
            <v>0</v>
          </cell>
          <cell r="X72">
            <v>0</v>
          </cell>
          <cell r="Y72">
            <v>0</v>
          </cell>
          <cell r="Z72">
            <v>0</v>
          </cell>
          <cell r="AA72">
            <v>0</v>
          </cell>
          <cell r="AC72">
            <v>21</v>
          </cell>
          <cell r="AD72">
            <v>21</v>
          </cell>
          <cell r="AE72">
            <v>21</v>
          </cell>
          <cell r="AF72">
            <v>21</v>
          </cell>
          <cell r="AG72">
            <v>21</v>
          </cell>
          <cell r="AI72">
            <v>2367</v>
          </cell>
          <cell r="AK72">
            <v>224785</v>
          </cell>
          <cell r="AL72">
            <v>170500</v>
          </cell>
          <cell r="AM72">
            <v>54285</v>
          </cell>
          <cell r="AN72">
            <v>224785</v>
          </cell>
          <cell r="AO72">
            <v>170500</v>
          </cell>
          <cell r="AP72">
            <v>54285</v>
          </cell>
          <cell r="AR72">
            <v>287942.8951114224</v>
          </cell>
          <cell r="AS72">
            <v>218405.42570232676</v>
          </cell>
          <cell r="AT72">
            <v>69537.469409095647</v>
          </cell>
          <cell r="AV72">
            <v>0.41</v>
          </cell>
          <cell r="AW72">
            <v>0.32700000000000001</v>
          </cell>
          <cell r="AX72">
            <v>0.75900000000000001</v>
          </cell>
          <cell r="AZ72">
            <v>0.30299999999999999</v>
          </cell>
          <cell r="BA72">
            <v>0.33600000000000002</v>
          </cell>
          <cell r="BB72">
            <v>0.16699999999999998</v>
          </cell>
          <cell r="BD72">
            <v>57996</v>
          </cell>
          <cell r="BE72">
            <v>26654</v>
          </cell>
          <cell r="BF72">
            <v>31342</v>
          </cell>
          <cell r="BH72">
            <v>0.19168311849293929</v>
          </cell>
          <cell r="BI72">
            <v>0.11614249793283994</v>
          </cell>
          <cell r="BJ72">
            <v>0.42894342622982679</v>
          </cell>
        </row>
        <row r="73">
          <cell r="B73">
            <v>65</v>
          </cell>
          <cell r="C73">
            <v>16</v>
          </cell>
          <cell r="D73">
            <v>1</v>
          </cell>
          <cell r="E73" t="str">
            <v>Muzaffarnagar</v>
          </cell>
          <cell r="H73">
            <v>2842543</v>
          </cell>
          <cell r="I73">
            <v>2143313</v>
          </cell>
          <cell r="J73">
            <v>699230</v>
          </cell>
          <cell r="K73">
            <v>2842543</v>
          </cell>
          <cell r="L73">
            <v>2143313</v>
          </cell>
          <cell r="M73">
            <v>699230</v>
          </cell>
          <cell r="N73">
            <v>3541952</v>
          </cell>
          <cell r="O73">
            <v>2638123</v>
          </cell>
          <cell r="P73">
            <v>903829</v>
          </cell>
          <cell r="Q73">
            <v>26.42</v>
          </cell>
          <cell r="R73">
            <v>24.61</v>
          </cell>
          <cell r="S73">
            <v>2.372092071282661E-2</v>
          </cell>
          <cell r="T73">
            <v>2.2245693406858003E-2</v>
          </cell>
          <cell r="U73">
            <v>2.2241628923095336E-2</v>
          </cell>
          <cell r="W73">
            <v>205</v>
          </cell>
          <cell r="X73">
            <v>205</v>
          </cell>
          <cell r="Y73">
            <v>210</v>
          </cell>
          <cell r="Z73">
            <v>210</v>
          </cell>
          <cell r="AA73">
            <v>210</v>
          </cell>
          <cell r="AC73">
            <v>9444</v>
          </cell>
          <cell r="AD73">
            <v>9585</v>
          </cell>
          <cell r="AE73">
            <v>9726</v>
          </cell>
          <cell r="AF73">
            <v>9843</v>
          </cell>
          <cell r="AG73">
            <v>9965</v>
          </cell>
          <cell r="AI73">
            <v>4008</v>
          </cell>
          <cell r="AK73">
            <v>424027</v>
          </cell>
          <cell r="AL73">
            <v>324619</v>
          </cell>
          <cell r="AM73">
            <v>99408</v>
          </cell>
          <cell r="AN73">
            <v>424027</v>
          </cell>
          <cell r="AO73">
            <v>324619</v>
          </cell>
          <cell r="AP73">
            <v>99408</v>
          </cell>
          <cell r="AR73">
            <v>543165.967415135</v>
          </cell>
          <cell r="AS73">
            <v>415827.27792412677</v>
          </cell>
          <cell r="AT73">
            <v>127338.6894910082</v>
          </cell>
          <cell r="AV73">
            <v>0.41</v>
          </cell>
          <cell r="AW73">
            <v>0.32700000000000001</v>
          </cell>
          <cell r="AX73">
            <v>0.75900000000000001</v>
          </cell>
          <cell r="AZ73">
            <v>0.30299999999999999</v>
          </cell>
          <cell r="BA73">
            <v>0.33600000000000002</v>
          </cell>
          <cell r="BB73">
            <v>0.16699999999999998</v>
          </cell>
          <cell r="BD73">
            <v>221450</v>
          </cell>
          <cell r="BE73">
            <v>130889</v>
          </cell>
          <cell r="BF73">
            <v>90561</v>
          </cell>
          <cell r="BH73">
            <v>0.38800321634736418</v>
          </cell>
          <cell r="BI73">
            <v>0.29955899607652953</v>
          </cell>
          <cell r="BJ73">
            <v>0.67681975364917191</v>
          </cell>
        </row>
        <row r="74">
          <cell r="B74">
            <v>66</v>
          </cell>
          <cell r="C74">
            <v>16</v>
          </cell>
          <cell r="D74">
            <v>1</v>
          </cell>
          <cell r="E74" t="str">
            <v>Saharanpur</v>
          </cell>
          <cell r="H74">
            <v>2309029</v>
          </cell>
          <cell r="I74">
            <v>1719377</v>
          </cell>
          <cell r="J74">
            <v>589652</v>
          </cell>
          <cell r="K74">
            <v>2309029</v>
          </cell>
          <cell r="L74">
            <v>1719377</v>
          </cell>
          <cell r="M74">
            <v>589652</v>
          </cell>
          <cell r="N74">
            <v>2848152</v>
          </cell>
          <cell r="O74">
            <v>2103408</v>
          </cell>
          <cell r="P74">
            <v>744744</v>
          </cell>
          <cell r="Q74">
            <v>26.76</v>
          </cell>
          <cell r="R74">
            <v>23.35</v>
          </cell>
          <cell r="S74">
            <v>2.3995912472692504E-2</v>
          </cell>
          <cell r="T74">
            <v>2.1207311117154015E-2</v>
          </cell>
          <cell r="U74">
            <v>2.120604646314872E-2</v>
          </cell>
          <cell r="X74">
            <v>0</v>
          </cell>
          <cell r="Y74">
            <v>0</v>
          </cell>
          <cell r="Z74">
            <v>0</v>
          </cell>
          <cell r="AA74">
            <v>0</v>
          </cell>
          <cell r="AD74">
            <v>0</v>
          </cell>
          <cell r="AE74">
            <v>0</v>
          </cell>
          <cell r="AF74">
            <v>0</v>
          </cell>
          <cell r="AG74">
            <v>0</v>
          </cell>
          <cell r="AI74">
            <v>3689</v>
          </cell>
          <cell r="AK74">
            <v>367287</v>
          </cell>
          <cell r="AL74">
            <v>275735</v>
          </cell>
          <cell r="AM74">
            <v>91552</v>
          </cell>
          <cell r="AN74">
            <v>367287</v>
          </cell>
          <cell r="AO74">
            <v>275735</v>
          </cell>
          <cell r="AP74">
            <v>91552</v>
          </cell>
          <cell r="AR74">
            <v>470483.71606997354</v>
          </cell>
          <cell r="AS74">
            <v>353208.32877437578</v>
          </cell>
          <cell r="AT74">
            <v>117275.38729559777</v>
          </cell>
          <cell r="AV74">
            <v>0.41</v>
          </cell>
          <cell r="AW74">
            <v>0.32700000000000001</v>
          </cell>
          <cell r="AX74">
            <v>0.75900000000000001</v>
          </cell>
          <cell r="AZ74">
            <v>0.30299999999999999</v>
          </cell>
          <cell r="BA74">
            <v>0.33600000000000002</v>
          </cell>
          <cell r="BB74">
            <v>0.16699999999999998</v>
          </cell>
          <cell r="BD74">
            <v>191369</v>
          </cell>
          <cell r="BE74">
            <v>94914</v>
          </cell>
          <cell r="BF74">
            <v>96455</v>
          </cell>
          <cell r="BH74">
            <v>0.38709644499907664</v>
          </cell>
          <cell r="BI74">
            <v>0.25573580250499112</v>
          </cell>
          <cell r="BJ74">
            <v>0.78272654328318492</v>
          </cell>
        </row>
        <row r="75">
          <cell r="B75">
            <v>67</v>
          </cell>
          <cell r="C75">
            <v>17</v>
          </cell>
          <cell r="D75">
            <v>4</v>
          </cell>
          <cell r="E75" t="str">
            <v>Chandauli</v>
          </cell>
          <cell r="F75" t="str">
            <v>New</v>
          </cell>
          <cell r="G75">
            <v>1</v>
          </cell>
          <cell r="H75">
            <v>0</v>
          </cell>
          <cell r="I75">
            <v>0</v>
          </cell>
          <cell r="J75">
            <v>0</v>
          </cell>
          <cell r="K75">
            <v>1298141</v>
          </cell>
          <cell r="L75">
            <v>945002</v>
          </cell>
          <cell r="M75">
            <v>353139</v>
          </cell>
          <cell r="N75">
            <v>1639777</v>
          </cell>
          <cell r="O75">
            <v>1466354</v>
          </cell>
          <cell r="P75">
            <v>173423</v>
          </cell>
          <cell r="Q75">
            <v>27.33</v>
          </cell>
          <cell r="R75">
            <v>28.63</v>
          </cell>
          <cell r="S75">
            <v>2.4455442250034265E-2</v>
          </cell>
          <cell r="T75">
            <v>2.5496605067313327E-2</v>
          </cell>
          <cell r="U75">
            <v>2.3637747266854525E-2</v>
          </cell>
          <cell r="W75">
            <v>1</v>
          </cell>
          <cell r="X75">
            <v>1</v>
          </cell>
          <cell r="Y75">
            <v>1</v>
          </cell>
          <cell r="Z75">
            <v>1</v>
          </cell>
          <cell r="AA75">
            <v>1</v>
          </cell>
          <cell r="AC75">
            <v>0</v>
          </cell>
          <cell r="AD75">
            <v>0</v>
          </cell>
          <cell r="AE75">
            <v>0</v>
          </cell>
          <cell r="AF75">
            <v>0</v>
          </cell>
          <cell r="AG75">
            <v>0</v>
          </cell>
          <cell r="AI75">
            <v>2554</v>
          </cell>
          <cell r="AK75">
            <v>0</v>
          </cell>
          <cell r="AL75">
            <v>0</v>
          </cell>
          <cell r="AM75">
            <v>0</v>
          </cell>
          <cell r="AN75">
            <v>163949</v>
          </cell>
          <cell r="AO75">
            <v>119875</v>
          </cell>
          <cell r="AP75">
            <v>44074</v>
          </cell>
          <cell r="AR75">
            <v>210013.78966845028</v>
          </cell>
          <cell r="AS75">
            <v>153556.30736695847</v>
          </cell>
          <cell r="AT75">
            <v>56457.482301491786</v>
          </cell>
          <cell r="AV75">
            <v>0.41</v>
          </cell>
          <cell r="AW75">
            <v>0.32700000000000001</v>
          </cell>
          <cell r="AX75">
            <v>0.75900000000000001</v>
          </cell>
          <cell r="AZ75">
            <v>0.30299999999999999</v>
          </cell>
          <cell r="BA75">
            <v>0.33600000000000002</v>
          </cell>
          <cell r="BB75">
            <v>0.16699999999999998</v>
          </cell>
          <cell r="BD75">
            <v>28022</v>
          </cell>
          <cell r="BE75">
            <v>18573</v>
          </cell>
          <cell r="BF75">
            <v>9449</v>
          </cell>
          <cell r="BH75">
            <v>0.12698239354220275</v>
          </cell>
          <cell r="BI75">
            <v>0.11510828698016799</v>
          </cell>
          <cell r="BJ75">
            <v>0.15927827147758239</v>
          </cell>
        </row>
        <row r="76">
          <cell r="B76">
            <v>68</v>
          </cell>
          <cell r="C76">
            <v>17</v>
          </cell>
          <cell r="D76">
            <v>4</v>
          </cell>
          <cell r="E76" t="str">
            <v>Ghazipur</v>
          </cell>
          <cell r="H76">
            <v>2416617</v>
          </cell>
          <cell r="I76">
            <v>2238315</v>
          </cell>
          <cell r="J76">
            <v>178302</v>
          </cell>
          <cell r="K76">
            <v>2416617</v>
          </cell>
          <cell r="L76">
            <v>2238315</v>
          </cell>
          <cell r="M76">
            <v>178302</v>
          </cell>
          <cell r="N76">
            <v>3049337</v>
          </cell>
          <cell r="O76">
            <v>2816348</v>
          </cell>
          <cell r="P76">
            <v>232989</v>
          </cell>
          <cell r="Q76">
            <v>24.27</v>
          </cell>
          <cell r="R76">
            <v>26.18</v>
          </cell>
          <cell r="S76">
            <v>2.1966429283679201E-2</v>
          </cell>
          <cell r="T76">
            <v>2.3526407844567165E-2</v>
          </cell>
          <cell r="U76">
            <v>2.352807503969867E-2</v>
          </cell>
          <cell r="W76">
            <v>844</v>
          </cell>
          <cell r="X76">
            <v>848</v>
          </cell>
          <cell r="Y76">
            <v>857</v>
          </cell>
          <cell r="Z76">
            <v>857</v>
          </cell>
          <cell r="AA76">
            <v>857</v>
          </cell>
          <cell r="AC76">
            <v>15254</v>
          </cell>
          <cell r="AD76">
            <v>15405</v>
          </cell>
          <cell r="AE76">
            <v>15893</v>
          </cell>
          <cell r="AF76">
            <v>16403</v>
          </cell>
          <cell r="AG76">
            <v>16520</v>
          </cell>
          <cell r="AI76">
            <v>3377</v>
          </cell>
          <cell r="AK76">
            <v>341149</v>
          </cell>
          <cell r="AL76">
            <v>318075</v>
          </cell>
          <cell r="AM76">
            <v>23074</v>
          </cell>
          <cell r="AN76">
            <v>341149</v>
          </cell>
          <cell r="AO76">
            <v>318075</v>
          </cell>
          <cell r="AP76">
            <v>23074</v>
          </cell>
          <cell r="AR76">
            <v>437001.7159702233</v>
          </cell>
          <cell r="AS76">
            <v>407444.60868192132</v>
          </cell>
          <cell r="AT76">
            <v>29557.107288301981</v>
          </cell>
          <cell r="AV76">
            <v>0.41</v>
          </cell>
          <cell r="AW76">
            <v>0.32700000000000001</v>
          </cell>
          <cell r="AX76">
            <v>0.75900000000000001</v>
          </cell>
          <cell r="AZ76">
            <v>0.30299999999999999</v>
          </cell>
          <cell r="BA76">
            <v>0.33600000000000002</v>
          </cell>
          <cell r="BB76">
            <v>0.16699999999999998</v>
          </cell>
          <cell r="BD76">
            <v>108922</v>
          </cell>
          <cell r="BE76">
            <v>87767</v>
          </cell>
          <cell r="BF76">
            <v>21155</v>
          </cell>
          <cell r="BH76">
            <v>0.23720544661178103</v>
          </cell>
          <cell r="BI76">
            <v>0.20500047638641103</v>
          </cell>
          <cell r="BJ76">
            <v>0.68115083555321121</v>
          </cell>
        </row>
        <row r="77">
          <cell r="B77">
            <v>69</v>
          </cell>
          <cell r="C77">
            <v>17</v>
          </cell>
          <cell r="D77">
            <v>4</v>
          </cell>
          <cell r="E77" t="str">
            <v>Jaunpur</v>
          </cell>
          <cell r="H77">
            <v>3214636</v>
          </cell>
          <cell r="I77">
            <v>2993297</v>
          </cell>
          <cell r="J77">
            <v>221339</v>
          </cell>
          <cell r="K77">
            <v>3214636</v>
          </cell>
          <cell r="L77">
            <v>2993297</v>
          </cell>
          <cell r="M77">
            <v>221339</v>
          </cell>
          <cell r="N77">
            <v>3911305</v>
          </cell>
          <cell r="O77">
            <v>3622168</v>
          </cell>
          <cell r="P77">
            <v>289137</v>
          </cell>
          <cell r="Q77">
            <v>26.92</v>
          </cell>
          <cell r="R77">
            <v>21.67</v>
          </cell>
          <cell r="S77">
            <v>2.4125090730155119E-2</v>
          </cell>
          <cell r="T77">
            <v>1.9807850391679871E-2</v>
          </cell>
          <cell r="U77">
            <v>1.9809346460711197E-2</v>
          </cell>
          <cell r="X77">
            <v>0</v>
          </cell>
          <cell r="Y77">
            <v>0</v>
          </cell>
          <cell r="Z77">
            <v>0</v>
          </cell>
          <cell r="AA77">
            <v>0</v>
          </cell>
          <cell r="AD77">
            <v>0</v>
          </cell>
          <cell r="AE77">
            <v>0</v>
          </cell>
          <cell r="AF77">
            <v>0</v>
          </cell>
          <cell r="AG77">
            <v>0</v>
          </cell>
          <cell r="AI77">
            <v>4038</v>
          </cell>
          <cell r="AK77">
            <v>416729</v>
          </cell>
          <cell r="AL77">
            <v>387440</v>
          </cell>
          <cell r="AM77">
            <v>29289</v>
          </cell>
          <cell r="AN77">
            <v>416729</v>
          </cell>
          <cell r="AO77">
            <v>387440</v>
          </cell>
          <cell r="AP77">
            <v>29289</v>
          </cell>
          <cell r="AR77">
            <v>533817.44661293214</v>
          </cell>
          <cell r="AS77">
            <v>496299.10929096473</v>
          </cell>
          <cell r="AT77">
            <v>37518.337321967439</v>
          </cell>
          <cell r="AV77">
            <v>0.41</v>
          </cell>
          <cell r="AW77">
            <v>0.32700000000000001</v>
          </cell>
          <cell r="AX77">
            <v>0.75900000000000001</v>
          </cell>
          <cell r="AZ77">
            <v>0.30299999999999999</v>
          </cell>
          <cell r="BA77">
            <v>0.33600000000000002</v>
          </cell>
          <cell r="BB77">
            <v>0.16699999999999998</v>
          </cell>
          <cell r="BD77">
            <v>125326</v>
          </cell>
          <cell r="BE77">
            <v>93244</v>
          </cell>
          <cell r="BF77">
            <v>32082</v>
          </cell>
          <cell r="BH77">
            <v>0.2234295480609054</v>
          </cell>
          <cell r="BI77">
            <v>0.17880085532411252</v>
          </cell>
          <cell r="BJ77">
            <v>0.8137856788247767</v>
          </cell>
        </row>
        <row r="78">
          <cell r="B78">
            <v>70</v>
          </cell>
          <cell r="C78">
            <v>17</v>
          </cell>
          <cell r="D78">
            <v>4</v>
          </cell>
          <cell r="E78" t="str">
            <v>Varanasi</v>
          </cell>
          <cell r="F78" t="str">
            <v>Split</v>
          </cell>
          <cell r="G78">
            <v>2</v>
          </cell>
          <cell r="H78">
            <v>4860582</v>
          </cell>
          <cell r="I78">
            <v>3538334</v>
          </cell>
          <cell r="J78">
            <v>1322248</v>
          </cell>
          <cell r="K78">
            <v>2492077</v>
          </cell>
          <cell r="L78">
            <v>1814145</v>
          </cell>
          <cell r="M78">
            <v>677932</v>
          </cell>
          <cell r="N78">
            <v>3147927</v>
          </cell>
          <cell r="O78">
            <v>1879405</v>
          </cell>
          <cell r="P78">
            <v>1268522</v>
          </cell>
          <cell r="Q78">
            <v>30.65</v>
          </cell>
          <cell r="R78">
            <v>25.51</v>
          </cell>
          <cell r="S78">
            <v>2.7095771857297279E-2</v>
          </cell>
          <cell r="T78">
            <v>2.2981625140236606E-2</v>
          </cell>
          <cell r="U78">
            <v>2.3637811315496915E-2</v>
          </cell>
          <cell r="W78">
            <v>296</v>
          </cell>
          <cell r="X78">
            <v>300</v>
          </cell>
          <cell r="Y78">
            <v>302</v>
          </cell>
          <cell r="Z78">
            <v>302</v>
          </cell>
          <cell r="AA78">
            <v>302</v>
          </cell>
          <cell r="AC78">
            <v>6029</v>
          </cell>
          <cell r="AD78">
            <v>6070</v>
          </cell>
          <cell r="AE78">
            <v>6154</v>
          </cell>
          <cell r="AF78">
            <v>6214</v>
          </cell>
          <cell r="AG78">
            <v>6249</v>
          </cell>
          <cell r="AI78">
            <v>1578</v>
          </cell>
          <cell r="AK78">
            <v>613863</v>
          </cell>
          <cell r="AL78">
            <v>448837</v>
          </cell>
          <cell r="AM78">
            <v>165026</v>
          </cell>
          <cell r="AN78">
            <v>314734</v>
          </cell>
          <cell r="AO78">
            <v>230123</v>
          </cell>
          <cell r="AP78">
            <v>84611</v>
          </cell>
          <cell r="AR78">
            <v>403164.88711434673</v>
          </cell>
          <cell r="AS78">
            <v>294780.71424572752</v>
          </cell>
          <cell r="AT78">
            <v>108384.17286861918</v>
          </cell>
          <cell r="AV78">
            <v>0.41</v>
          </cell>
          <cell r="AW78">
            <v>0.32700000000000001</v>
          </cell>
          <cell r="AX78">
            <v>0.75900000000000001</v>
          </cell>
          <cell r="AZ78">
            <v>0.30299999999999999</v>
          </cell>
          <cell r="BA78">
            <v>0.33600000000000002</v>
          </cell>
          <cell r="BB78">
            <v>0.16699999999999998</v>
          </cell>
          <cell r="BD78">
            <v>218343</v>
          </cell>
          <cell r="BE78">
            <v>79568</v>
          </cell>
          <cell r="BF78">
            <v>138775</v>
          </cell>
          <cell r="BH78">
            <v>0.51540516235749068</v>
          </cell>
          <cell r="BI78">
            <v>0.25688075389999671</v>
          </cell>
          <cell r="BJ78">
            <v>1.2185337443085831</v>
          </cell>
        </row>
      </sheetData>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
      <sheetName val="Basis"/>
      <sheetName val="Division"/>
      <sheetName val="Group"/>
      <sheetName val="Fore_Sum"/>
      <sheetName val="Individ"/>
      <sheetName val="2003_Sum"/>
      <sheetName val="Adjustments"/>
      <sheetName val="E_Div"/>
      <sheetName val="Utility"/>
      <sheetName val="Admin"/>
      <sheetName val="Region"/>
      <sheetName val="Sens"/>
      <sheetName val="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9">
          <cell r="B9">
            <v>1</v>
          </cell>
          <cell r="C9">
            <v>1</v>
          </cell>
          <cell r="D9">
            <v>2</v>
          </cell>
          <cell r="E9" t="str">
            <v>Agra</v>
          </cell>
          <cell r="H9">
            <v>2751021</v>
          </cell>
          <cell r="I9">
            <v>1639935</v>
          </cell>
          <cell r="J9">
            <v>1111086</v>
          </cell>
          <cell r="K9">
            <v>2751021</v>
          </cell>
          <cell r="L9">
            <v>1639935</v>
          </cell>
          <cell r="M9">
            <v>1111086</v>
          </cell>
          <cell r="N9">
            <v>3611301</v>
          </cell>
          <cell r="O9">
            <v>2053956</v>
          </cell>
          <cell r="P9">
            <v>1557345</v>
          </cell>
          <cell r="Q9">
            <v>21.9</v>
          </cell>
          <cell r="R9">
            <v>31.27</v>
          </cell>
          <cell r="S9">
            <v>2.0000466908915326E-2</v>
          </cell>
          <cell r="T9">
            <v>2.7582142757814898E-2</v>
          </cell>
          <cell r="U9">
            <v>2.7583159540985669E-2</v>
          </cell>
          <cell r="X9">
            <v>0</v>
          </cell>
          <cell r="Y9">
            <v>0</v>
          </cell>
          <cell r="Z9">
            <v>0</v>
          </cell>
          <cell r="AA9">
            <v>0</v>
          </cell>
          <cell r="AD9">
            <v>127</v>
          </cell>
          <cell r="AE9">
            <v>0</v>
          </cell>
          <cell r="AF9">
            <v>0</v>
          </cell>
          <cell r="AG9">
            <v>0</v>
          </cell>
          <cell r="AI9">
            <v>4027</v>
          </cell>
          <cell r="AK9">
            <v>408624</v>
          </cell>
          <cell r="AL9">
            <v>244263</v>
          </cell>
          <cell r="AM9">
            <v>164361</v>
          </cell>
          <cell r="AN9">
            <v>408624</v>
          </cell>
          <cell r="AO9">
            <v>244263</v>
          </cell>
          <cell r="AP9">
            <v>164361</v>
          </cell>
          <cell r="AR9">
            <v>523435.18282807962</v>
          </cell>
          <cell r="AS9">
            <v>312893.6334212753</v>
          </cell>
          <cell r="AT9">
            <v>210541.54940680429</v>
          </cell>
          <cell r="AV9">
            <v>0.41</v>
          </cell>
          <cell r="AW9">
            <v>0.32700000000000001</v>
          </cell>
          <cell r="AX9">
            <v>0.75900000000000001</v>
          </cell>
          <cell r="AZ9">
            <v>0.30299999999999999</v>
          </cell>
          <cell r="BA9">
            <v>0.33600000000000002</v>
          </cell>
          <cell r="BB9">
            <v>0.16699999999999998</v>
          </cell>
          <cell r="BD9">
            <v>265118</v>
          </cell>
          <cell r="BE9">
            <v>60212</v>
          </cell>
          <cell r="BF9">
            <v>204906</v>
          </cell>
          <cell r="BH9">
            <v>0.4820238158517684</v>
          </cell>
          <cell r="BI9">
            <v>0.18313802171063515</v>
          </cell>
          <cell r="BJ9">
            <v>0.92620911975169373</v>
          </cell>
        </row>
        <row r="10">
          <cell r="B10">
            <v>2</v>
          </cell>
          <cell r="C10">
            <v>1</v>
          </cell>
          <cell r="D10">
            <v>2</v>
          </cell>
          <cell r="E10" t="str">
            <v>Aligarh</v>
          </cell>
          <cell r="F10" t="str">
            <v>Split</v>
          </cell>
          <cell r="G10">
            <v>2</v>
          </cell>
          <cell r="H10">
            <v>3295982</v>
          </cell>
          <cell r="I10">
            <v>2467484</v>
          </cell>
          <cell r="J10">
            <v>828498</v>
          </cell>
          <cell r="K10">
            <v>2444929</v>
          </cell>
          <cell r="L10">
            <v>1844475</v>
          </cell>
          <cell r="M10">
            <v>600454</v>
          </cell>
          <cell r="N10">
            <v>2990388</v>
          </cell>
          <cell r="O10">
            <v>2127003</v>
          </cell>
          <cell r="P10">
            <v>863385</v>
          </cell>
          <cell r="Q10">
            <v>29.95</v>
          </cell>
          <cell r="R10">
            <v>22.08</v>
          </cell>
          <cell r="S10">
            <v>2.6544140482980705E-2</v>
          </cell>
          <cell r="T10">
            <v>2.0150982249028893E-2</v>
          </cell>
          <cell r="U10">
            <v>2.0342858012730503E-2</v>
          </cell>
          <cell r="W10">
            <v>78</v>
          </cell>
          <cell r="X10">
            <v>79</v>
          </cell>
          <cell r="Y10">
            <v>80</v>
          </cell>
          <cell r="Z10">
            <v>80</v>
          </cell>
          <cell r="AA10">
            <v>80</v>
          </cell>
          <cell r="AC10">
            <v>496</v>
          </cell>
          <cell r="AD10">
            <v>504</v>
          </cell>
          <cell r="AE10">
            <v>512</v>
          </cell>
          <cell r="AF10">
            <v>519</v>
          </cell>
          <cell r="AG10">
            <v>526</v>
          </cell>
          <cell r="AI10">
            <v>3747</v>
          </cell>
          <cell r="AK10">
            <v>476103</v>
          </cell>
          <cell r="AL10">
            <v>377048</v>
          </cell>
          <cell r="AM10">
            <v>99055</v>
          </cell>
          <cell r="AN10">
            <v>358280</v>
          </cell>
          <cell r="AO10">
            <v>281146</v>
          </cell>
          <cell r="AP10">
            <v>77134</v>
          </cell>
          <cell r="AR10">
            <v>458946.0171297926</v>
          </cell>
          <cell r="AS10">
            <v>360139.6587361077</v>
          </cell>
          <cell r="AT10">
            <v>98806.358393684888</v>
          </cell>
          <cell r="AV10">
            <v>0.41</v>
          </cell>
          <cell r="AW10">
            <v>0.32700000000000001</v>
          </cell>
          <cell r="AX10">
            <v>0.75900000000000001</v>
          </cell>
          <cell r="AZ10">
            <v>0.30299999999999999</v>
          </cell>
          <cell r="BA10">
            <v>0.33600000000000002</v>
          </cell>
          <cell r="BB10">
            <v>0.16699999999999998</v>
          </cell>
          <cell r="BD10">
            <v>146900</v>
          </cell>
          <cell r="BE10">
            <v>59377</v>
          </cell>
          <cell r="BF10">
            <v>87523</v>
          </cell>
          <cell r="BH10">
            <v>0.30461576965264875</v>
          </cell>
          <cell r="BI10">
            <v>0.1569059795929342</v>
          </cell>
          <cell r="BJ10">
            <v>0.84300372614561558</v>
          </cell>
        </row>
        <row r="11">
          <cell r="B11">
            <v>3</v>
          </cell>
          <cell r="C11">
            <v>1</v>
          </cell>
          <cell r="D11">
            <v>2</v>
          </cell>
          <cell r="E11" t="str">
            <v>Etah</v>
          </cell>
          <cell r="H11">
            <v>2244998</v>
          </cell>
          <cell r="I11">
            <v>1869740</v>
          </cell>
          <cell r="J11">
            <v>375258</v>
          </cell>
          <cell r="K11">
            <v>2244998</v>
          </cell>
          <cell r="L11">
            <v>1869740</v>
          </cell>
          <cell r="M11">
            <v>375258</v>
          </cell>
          <cell r="N11">
            <v>2788270</v>
          </cell>
          <cell r="O11">
            <v>2304713</v>
          </cell>
          <cell r="P11">
            <v>483557</v>
          </cell>
          <cell r="Q11">
            <v>20.78</v>
          </cell>
          <cell r="R11">
            <v>24.2</v>
          </cell>
          <cell r="S11">
            <v>1.905940744315382E-2</v>
          </cell>
          <cell r="T11">
            <v>2.1908848379270873E-2</v>
          </cell>
          <cell r="U11">
            <v>2.190820641513036E-2</v>
          </cell>
          <cell r="W11">
            <v>0</v>
          </cell>
          <cell r="X11">
            <v>0</v>
          </cell>
          <cell r="Y11">
            <v>0</v>
          </cell>
          <cell r="Z11">
            <v>0</v>
          </cell>
          <cell r="AA11">
            <v>0</v>
          </cell>
          <cell r="AC11">
            <v>0</v>
          </cell>
          <cell r="AD11">
            <v>0</v>
          </cell>
          <cell r="AE11">
            <v>0</v>
          </cell>
          <cell r="AF11">
            <v>0</v>
          </cell>
          <cell r="AG11">
            <v>9688</v>
          </cell>
          <cell r="AI11">
            <v>4446</v>
          </cell>
          <cell r="AK11">
            <v>356156</v>
          </cell>
          <cell r="AL11">
            <v>300292</v>
          </cell>
          <cell r="AM11">
            <v>55864</v>
          </cell>
          <cell r="AN11">
            <v>356156</v>
          </cell>
          <cell r="AO11">
            <v>300292</v>
          </cell>
          <cell r="AP11">
            <v>55864</v>
          </cell>
          <cell r="AR11">
            <v>456225.23634274426</v>
          </cell>
          <cell r="AS11">
            <v>384665.11492670444</v>
          </cell>
          <cell r="AT11">
            <v>71560.121416039779</v>
          </cell>
          <cell r="AV11">
            <v>0.41</v>
          </cell>
          <cell r="AW11">
            <v>0.32700000000000001</v>
          </cell>
          <cell r="AX11">
            <v>0.75900000000000001</v>
          </cell>
          <cell r="AZ11">
            <v>0.30299999999999999</v>
          </cell>
          <cell r="BA11">
            <v>0.33600000000000002</v>
          </cell>
          <cell r="BB11">
            <v>0.16699999999999998</v>
          </cell>
          <cell r="BD11">
            <v>64529</v>
          </cell>
          <cell r="BE11">
            <v>21127</v>
          </cell>
          <cell r="BF11">
            <v>43402</v>
          </cell>
          <cell r="BH11">
            <v>0.13460705484771629</v>
          </cell>
          <cell r="BI11">
            <v>5.2269364777529116E-2</v>
          </cell>
          <cell r="BJ11">
            <v>0.57720603856812025</v>
          </cell>
        </row>
        <row r="12">
          <cell r="B12">
            <v>4</v>
          </cell>
          <cell r="C12">
            <v>1</v>
          </cell>
          <cell r="D12">
            <v>2</v>
          </cell>
          <cell r="E12" t="str">
            <v>Firozabad</v>
          </cell>
          <cell r="H12">
            <v>1533054</v>
          </cell>
          <cell r="I12">
            <v>1125494</v>
          </cell>
          <cell r="J12">
            <v>407560</v>
          </cell>
          <cell r="K12">
            <v>1533054</v>
          </cell>
          <cell r="L12">
            <v>1125494</v>
          </cell>
          <cell r="M12">
            <v>407560</v>
          </cell>
          <cell r="N12">
            <v>2045737</v>
          </cell>
          <cell r="O12">
            <v>1424674</v>
          </cell>
          <cell r="P12">
            <v>621063</v>
          </cell>
          <cell r="Q12">
            <v>21.65</v>
          </cell>
          <cell r="R12">
            <v>33.44</v>
          </cell>
          <cell r="S12">
            <v>1.9791085646154727E-2</v>
          </cell>
          <cell r="T12">
            <v>2.9268314219929925E-2</v>
          </cell>
          <cell r="U12">
            <v>2.9269810656407325E-2</v>
          </cell>
          <cell r="W12">
            <v>767</v>
          </cell>
          <cell r="X12">
            <v>768</v>
          </cell>
          <cell r="Y12">
            <v>768</v>
          </cell>
          <cell r="Z12">
            <v>768</v>
          </cell>
          <cell r="AA12">
            <v>768</v>
          </cell>
          <cell r="AC12">
            <v>29387</v>
          </cell>
          <cell r="AD12">
            <v>29693</v>
          </cell>
          <cell r="AE12">
            <v>30113</v>
          </cell>
          <cell r="AF12">
            <v>30420</v>
          </cell>
          <cell r="AG12">
            <v>30665</v>
          </cell>
          <cell r="AI12">
            <v>2361</v>
          </cell>
          <cell r="AK12">
            <v>229882</v>
          </cell>
          <cell r="AL12">
            <v>171735</v>
          </cell>
          <cell r="AM12">
            <v>58147</v>
          </cell>
          <cell r="AN12">
            <v>229882</v>
          </cell>
          <cell r="AO12">
            <v>171735</v>
          </cell>
          <cell r="AP12">
            <v>58147</v>
          </cell>
          <cell r="AR12">
            <v>294472.00041819521</v>
          </cell>
          <cell r="AS12">
            <v>219987.42394715006</v>
          </cell>
          <cell r="AT12">
            <v>74484.576471045133</v>
          </cell>
          <cell r="AV12">
            <v>0.41</v>
          </cell>
          <cell r="AW12">
            <v>0.32700000000000001</v>
          </cell>
          <cell r="AX12">
            <v>0.75900000000000001</v>
          </cell>
          <cell r="AZ12">
            <v>0.30299999999999999</v>
          </cell>
          <cell r="BA12">
            <v>0.33600000000000002</v>
          </cell>
          <cell r="BB12">
            <v>0.16699999999999998</v>
          </cell>
          <cell r="BD12">
            <v>74434</v>
          </cell>
          <cell r="BE12">
            <v>25341</v>
          </cell>
          <cell r="BF12">
            <v>49093</v>
          </cell>
          <cell r="BH12">
            <v>0.2405578555253565</v>
          </cell>
          <cell r="BI12">
            <v>0.10962714065751118</v>
          </cell>
          <cell r="BJ12">
            <v>0.62725684804138349</v>
          </cell>
        </row>
        <row r="13">
          <cell r="B13">
            <v>5</v>
          </cell>
          <cell r="C13">
            <v>1</v>
          </cell>
          <cell r="D13">
            <v>2</v>
          </cell>
          <cell r="E13" t="str">
            <v>Hathras</v>
          </cell>
          <cell r="F13" t="str">
            <v>New</v>
          </cell>
          <cell r="G13">
            <v>1</v>
          </cell>
          <cell r="H13">
            <v>0</v>
          </cell>
          <cell r="I13">
            <v>0</v>
          </cell>
          <cell r="J13">
            <v>0</v>
          </cell>
          <cell r="K13">
            <v>1090159</v>
          </cell>
          <cell r="L13">
            <v>822425</v>
          </cell>
          <cell r="M13">
            <v>267734</v>
          </cell>
          <cell r="N13">
            <v>1333372</v>
          </cell>
          <cell r="O13">
            <v>1068351</v>
          </cell>
          <cell r="P13">
            <v>265021</v>
          </cell>
          <cell r="Q13">
            <v>26.9</v>
          </cell>
          <cell r="R13">
            <v>18.32</v>
          </cell>
          <cell r="S13">
            <v>2.4108951465744211E-2</v>
          </cell>
          <cell r="T13">
            <v>1.6964554277710819E-2</v>
          </cell>
          <cell r="U13">
            <v>2.0342904300503672E-2</v>
          </cell>
          <cell r="W13">
            <v>600</v>
          </cell>
          <cell r="X13">
            <v>601</v>
          </cell>
          <cell r="Y13">
            <v>603</v>
          </cell>
          <cell r="Z13">
            <v>603</v>
          </cell>
          <cell r="AA13">
            <v>603</v>
          </cell>
          <cell r="AC13">
            <v>40229</v>
          </cell>
          <cell r="AD13">
            <v>40979</v>
          </cell>
          <cell r="AE13">
            <v>42640</v>
          </cell>
          <cell r="AF13">
            <v>44048</v>
          </cell>
          <cell r="AG13">
            <v>44994</v>
          </cell>
          <cell r="AI13">
            <v>1751</v>
          </cell>
          <cell r="AK13">
            <v>0</v>
          </cell>
          <cell r="AL13">
            <v>0</v>
          </cell>
          <cell r="AM13">
            <v>0</v>
          </cell>
          <cell r="AN13">
            <v>159752</v>
          </cell>
          <cell r="AO13">
            <v>125359</v>
          </cell>
          <cell r="AP13">
            <v>34393</v>
          </cell>
          <cell r="AR13">
            <v>204637.55757652849</v>
          </cell>
          <cell r="AS13">
            <v>160581.14815611718</v>
          </cell>
          <cell r="AT13">
            <v>44056.409420411284</v>
          </cell>
          <cell r="AV13">
            <v>0.41</v>
          </cell>
          <cell r="AW13">
            <v>0.32700000000000001</v>
          </cell>
          <cell r="AX13">
            <v>0.75900000000000001</v>
          </cell>
          <cell r="AZ13">
            <v>0.30299999999999999</v>
          </cell>
          <cell r="BA13">
            <v>0.33600000000000002</v>
          </cell>
          <cell r="BB13">
            <v>0.16699999999999998</v>
          </cell>
          <cell r="BD13">
            <v>54000</v>
          </cell>
          <cell r="BE13">
            <v>28654</v>
          </cell>
          <cell r="BF13">
            <v>25346</v>
          </cell>
          <cell r="BH13">
            <v>0.25113116316344425</v>
          </cell>
          <cell r="BI13">
            <v>0.16981767469354392</v>
          </cell>
          <cell r="BJ13">
            <v>0.54751058924137408</v>
          </cell>
        </row>
        <row r="14">
          <cell r="B14">
            <v>6</v>
          </cell>
          <cell r="C14">
            <v>1</v>
          </cell>
          <cell r="D14">
            <v>2</v>
          </cell>
          <cell r="E14" t="str">
            <v>Mainpuri</v>
          </cell>
          <cell r="H14">
            <v>1316746</v>
          </cell>
          <cell r="I14">
            <v>1142856</v>
          </cell>
          <cell r="J14">
            <v>173890</v>
          </cell>
          <cell r="K14">
            <v>1316746</v>
          </cell>
          <cell r="L14">
            <v>1142856</v>
          </cell>
          <cell r="M14">
            <v>173890</v>
          </cell>
          <cell r="N14">
            <v>1592875</v>
          </cell>
          <cell r="O14">
            <v>1362745</v>
          </cell>
          <cell r="P14">
            <v>230130</v>
          </cell>
          <cell r="Q14">
            <v>24.11</v>
          </cell>
          <cell r="R14">
            <v>21.5</v>
          </cell>
          <cell r="S14">
            <v>2.1834772855173989E-2</v>
          </cell>
          <cell r="T14">
            <v>1.9665270926062073E-2</v>
          </cell>
          <cell r="U14">
            <v>1.9220074319955538E-2</v>
          </cell>
          <cell r="W14">
            <v>627</v>
          </cell>
          <cell r="X14">
            <v>627</v>
          </cell>
          <cell r="Y14">
            <v>633</v>
          </cell>
          <cell r="Z14">
            <v>633</v>
          </cell>
          <cell r="AA14">
            <v>633</v>
          </cell>
          <cell r="AC14">
            <v>5644</v>
          </cell>
          <cell r="AD14">
            <v>5733</v>
          </cell>
          <cell r="AE14">
            <v>5863</v>
          </cell>
          <cell r="AF14">
            <v>5937</v>
          </cell>
          <cell r="AG14">
            <v>6002</v>
          </cell>
          <cell r="AI14">
            <v>2746</v>
          </cell>
          <cell r="AK14">
            <v>200412</v>
          </cell>
          <cell r="AL14">
            <v>174486</v>
          </cell>
          <cell r="AM14">
            <v>25926</v>
          </cell>
          <cell r="AN14">
            <v>200412</v>
          </cell>
          <cell r="AO14">
            <v>174486</v>
          </cell>
          <cell r="AP14">
            <v>25926</v>
          </cell>
          <cell r="AR14">
            <v>256721.80748301884</v>
          </cell>
          <cell r="AS14">
            <v>223511.37307387794</v>
          </cell>
          <cell r="AT14">
            <v>33210.4344091409</v>
          </cell>
          <cell r="AV14">
            <v>0.41</v>
          </cell>
          <cell r="AW14">
            <v>0.32700000000000001</v>
          </cell>
          <cell r="AX14">
            <v>0.75900000000000001</v>
          </cell>
          <cell r="AZ14">
            <v>0.30299999999999999</v>
          </cell>
          <cell r="BA14">
            <v>0.33600000000000002</v>
          </cell>
          <cell r="BB14">
            <v>0.16699999999999998</v>
          </cell>
          <cell r="BD14">
            <v>35823</v>
          </cell>
          <cell r="BE14">
            <v>15577</v>
          </cell>
          <cell r="BF14">
            <v>20246</v>
          </cell>
          <cell r="BH14">
            <v>0.132797953799383</v>
          </cell>
          <cell r="BI14">
            <v>6.6324866643617308E-2</v>
          </cell>
          <cell r="BJ14">
            <v>0.58017213745520868</v>
          </cell>
        </row>
        <row r="15">
          <cell r="B15">
            <v>7</v>
          </cell>
          <cell r="C15">
            <v>1</v>
          </cell>
          <cell r="D15">
            <v>2</v>
          </cell>
          <cell r="E15" t="str">
            <v>Mathura</v>
          </cell>
          <cell r="F15" t="str">
            <v>Split</v>
          </cell>
          <cell r="G15">
            <v>2</v>
          </cell>
          <cell r="H15">
            <v>1931186</v>
          </cell>
          <cell r="I15">
            <v>1475935</v>
          </cell>
          <cell r="J15">
            <v>455251</v>
          </cell>
          <cell r="K15">
            <v>1692080</v>
          </cell>
          <cell r="L15">
            <v>1276519</v>
          </cell>
          <cell r="M15">
            <v>415561</v>
          </cell>
          <cell r="N15">
            <v>2069578</v>
          </cell>
          <cell r="O15">
            <v>1487191</v>
          </cell>
          <cell r="P15">
            <v>582387</v>
          </cell>
          <cell r="Q15">
            <v>22.69</v>
          </cell>
          <cell r="R15">
            <v>26.95</v>
          </cell>
          <cell r="S15">
            <v>2.0659580931471799E-2</v>
          </cell>
          <cell r="T15">
            <v>2.4149295335608834E-2</v>
          </cell>
          <cell r="U15">
            <v>2.0342768135826805E-2</v>
          </cell>
          <cell r="W15">
            <v>453</v>
          </cell>
          <cell r="X15">
            <v>453</v>
          </cell>
          <cell r="Y15">
            <v>468</v>
          </cell>
          <cell r="Z15">
            <v>468</v>
          </cell>
          <cell r="AA15">
            <v>468</v>
          </cell>
          <cell r="AC15">
            <v>3532</v>
          </cell>
          <cell r="AD15">
            <v>3577</v>
          </cell>
          <cell r="AE15">
            <v>3689</v>
          </cell>
          <cell r="AF15">
            <v>3764</v>
          </cell>
          <cell r="AG15">
            <v>3869</v>
          </cell>
          <cell r="AI15">
            <v>3332</v>
          </cell>
          <cell r="AK15">
            <v>289888</v>
          </cell>
          <cell r="AL15">
            <v>224033</v>
          </cell>
          <cell r="AM15">
            <v>65855</v>
          </cell>
          <cell r="AN15">
            <v>247959</v>
          </cell>
          <cell r="AO15">
            <v>194576</v>
          </cell>
          <cell r="AP15">
            <v>53383</v>
          </cell>
          <cell r="AR15">
            <v>317628.09942359675</v>
          </cell>
          <cell r="AS15">
            <v>249246.06516982953</v>
          </cell>
          <cell r="AT15">
            <v>68382.034253767211</v>
          </cell>
          <cell r="AV15">
            <v>0.41</v>
          </cell>
          <cell r="AW15">
            <v>0.32700000000000001</v>
          </cell>
          <cell r="AX15">
            <v>0.75900000000000001</v>
          </cell>
          <cell r="AZ15">
            <v>0.30299999999999999</v>
          </cell>
          <cell r="BA15">
            <v>0.33600000000000002</v>
          </cell>
          <cell r="BB15">
            <v>0.16699999999999998</v>
          </cell>
          <cell r="BD15">
            <v>137088</v>
          </cell>
          <cell r="BE15">
            <v>46960</v>
          </cell>
          <cell r="BF15">
            <v>90128</v>
          </cell>
          <cell r="BH15">
            <v>0.41074540774840568</v>
          </cell>
          <cell r="BI15">
            <v>0.17930482214015966</v>
          </cell>
          <cell r="BJ15">
            <v>1.2543245131810352</v>
          </cell>
        </row>
        <row r="16">
          <cell r="B16">
            <v>8</v>
          </cell>
          <cell r="C16">
            <v>2</v>
          </cell>
          <cell r="D16">
            <v>4</v>
          </cell>
          <cell r="E16" t="str">
            <v>Azamgarh</v>
          </cell>
          <cell r="H16">
            <v>3153885</v>
          </cell>
          <cell r="I16">
            <v>2928166</v>
          </cell>
          <cell r="J16">
            <v>225719</v>
          </cell>
          <cell r="K16">
            <v>3153885</v>
          </cell>
          <cell r="L16">
            <v>2928166</v>
          </cell>
          <cell r="M16">
            <v>225719</v>
          </cell>
          <cell r="N16">
            <v>3950808</v>
          </cell>
          <cell r="O16">
            <v>3649211</v>
          </cell>
          <cell r="P16">
            <v>301597</v>
          </cell>
          <cell r="Q16">
            <v>25.46</v>
          </cell>
          <cell r="R16">
            <v>26.28</v>
          </cell>
          <cell r="S16">
            <v>2.294086483986657E-2</v>
          </cell>
          <cell r="T16">
            <v>2.3607495304328818E-2</v>
          </cell>
          <cell r="U16">
            <v>2.2784192172026874E-2</v>
          </cell>
          <cell r="W16">
            <v>881</v>
          </cell>
          <cell r="X16">
            <v>883</v>
          </cell>
          <cell r="Y16">
            <v>887</v>
          </cell>
          <cell r="Z16">
            <v>887</v>
          </cell>
          <cell r="AA16">
            <v>887</v>
          </cell>
          <cell r="AC16">
            <v>31642</v>
          </cell>
          <cell r="AD16">
            <v>32006</v>
          </cell>
          <cell r="AE16">
            <v>32729</v>
          </cell>
          <cell r="AF16">
            <v>33084</v>
          </cell>
          <cell r="AG16">
            <v>33319</v>
          </cell>
          <cell r="AI16">
            <v>4210</v>
          </cell>
          <cell r="AK16">
            <v>433206</v>
          </cell>
          <cell r="AL16">
            <v>405905</v>
          </cell>
          <cell r="AM16">
            <v>27301</v>
          </cell>
          <cell r="AN16">
            <v>433206</v>
          </cell>
          <cell r="AO16">
            <v>405905</v>
          </cell>
          <cell r="AP16">
            <v>27301</v>
          </cell>
          <cell r="AR16">
            <v>554923.99323637632</v>
          </cell>
          <cell r="AS16">
            <v>519952.22474899091</v>
          </cell>
          <cell r="AT16">
            <v>34971.768487385474</v>
          </cell>
          <cell r="AV16">
            <v>0.41</v>
          </cell>
          <cell r="AW16">
            <v>0.32700000000000001</v>
          </cell>
          <cell r="AX16">
            <v>0.75900000000000001</v>
          </cell>
          <cell r="AZ16">
            <v>0.30299999999999999</v>
          </cell>
          <cell r="BA16">
            <v>0.33600000000000002</v>
          </cell>
          <cell r="BB16">
            <v>0.16699999999999998</v>
          </cell>
          <cell r="BD16">
            <v>125733</v>
          </cell>
          <cell r="BE16">
            <v>102666</v>
          </cell>
          <cell r="BF16">
            <v>23067</v>
          </cell>
          <cell r="BH16">
            <v>0.21562939641577</v>
          </cell>
          <cell r="BI16">
            <v>0.18791237991916401</v>
          </cell>
          <cell r="BJ16">
            <v>0.62771963417463716</v>
          </cell>
        </row>
        <row r="17">
          <cell r="B17">
            <v>9</v>
          </cell>
          <cell r="C17">
            <v>2</v>
          </cell>
          <cell r="D17">
            <v>4</v>
          </cell>
          <cell r="E17" t="str">
            <v>Ballia</v>
          </cell>
          <cell r="H17">
            <v>2262273</v>
          </cell>
          <cell r="I17">
            <v>2038186</v>
          </cell>
          <cell r="J17">
            <v>224087</v>
          </cell>
          <cell r="K17">
            <v>2262273</v>
          </cell>
          <cell r="L17">
            <v>2038186</v>
          </cell>
          <cell r="M17">
            <v>224087</v>
          </cell>
          <cell r="N17">
            <v>2752412</v>
          </cell>
          <cell r="O17">
            <v>2481680</v>
          </cell>
          <cell r="P17">
            <v>270732</v>
          </cell>
          <cell r="Q17">
            <v>22.27</v>
          </cell>
          <cell r="R17">
            <v>21.67</v>
          </cell>
          <cell r="S17">
            <v>2.0309643020935741E-2</v>
          </cell>
          <cell r="T17">
            <v>1.9807850391679871E-2</v>
          </cell>
          <cell r="U17">
            <v>1.980430985852033E-2</v>
          </cell>
          <cell r="X17">
            <v>0</v>
          </cell>
          <cell r="Y17">
            <v>0</v>
          </cell>
          <cell r="Z17">
            <v>0</v>
          </cell>
          <cell r="AA17">
            <v>0</v>
          </cell>
          <cell r="AD17">
            <v>37</v>
          </cell>
          <cell r="AE17">
            <v>0</v>
          </cell>
          <cell r="AF17">
            <v>0</v>
          </cell>
          <cell r="AG17">
            <v>0</v>
          </cell>
          <cell r="AI17">
            <v>2981</v>
          </cell>
          <cell r="AK17">
            <v>282953</v>
          </cell>
          <cell r="AL17">
            <v>256323</v>
          </cell>
          <cell r="AM17">
            <v>26630</v>
          </cell>
          <cell r="AN17">
            <v>282953</v>
          </cell>
          <cell r="AO17">
            <v>256323</v>
          </cell>
          <cell r="AP17">
            <v>26630</v>
          </cell>
          <cell r="AR17">
            <v>362454.37195748073</v>
          </cell>
          <cell r="AS17">
            <v>328342.13450027863</v>
          </cell>
          <cell r="AT17">
            <v>34112.237457202122</v>
          </cell>
          <cell r="AV17">
            <v>0.41</v>
          </cell>
          <cell r="AW17">
            <v>0.32700000000000001</v>
          </cell>
          <cell r="AX17">
            <v>0.75900000000000001</v>
          </cell>
          <cell r="AZ17">
            <v>0.30299999999999999</v>
          </cell>
          <cell r="BA17">
            <v>0.33600000000000002</v>
          </cell>
          <cell r="BB17">
            <v>0.16699999999999998</v>
          </cell>
          <cell r="BD17">
            <v>84316</v>
          </cell>
          <cell r="BE17">
            <v>62552</v>
          </cell>
          <cell r="BF17">
            <v>21764</v>
          </cell>
          <cell r="BH17">
            <v>0.22138533277468925</v>
          </cell>
          <cell r="BI17">
            <v>0.18130374503577362</v>
          </cell>
          <cell r="BJ17">
            <v>0.60718453720585941</v>
          </cell>
        </row>
        <row r="18">
          <cell r="B18">
            <v>10</v>
          </cell>
          <cell r="C18">
            <v>2</v>
          </cell>
          <cell r="D18">
            <v>4</v>
          </cell>
          <cell r="E18" t="str">
            <v>Mau</v>
          </cell>
          <cell r="H18">
            <v>1445782</v>
          </cell>
          <cell r="I18">
            <v>1201787</v>
          </cell>
          <cell r="J18">
            <v>243995</v>
          </cell>
          <cell r="K18">
            <v>1445782</v>
          </cell>
          <cell r="L18">
            <v>1201787</v>
          </cell>
          <cell r="M18">
            <v>243995</v>
          </cell>
          <cell r="N18">
            <v>1849294</v>
          </cell>
          <cell r="O18">
            <v>1491306</v>
          </cell>
          <cell r="P18">
            <v>357988</v>
          </cell>
          <cell r="Q18">
            <v>28.37</v>
          </cell>
          <cell r="R18">
            <v>27.91</v>
          </cell>
          <cell r="S18">
            <v>2.5289132510169621E-2</v>
          </cell>
          <cell r="T18">
            <v>2.4921137455209186E-2</v>
          </cell>
          <cell r="U18">
            <v>2.4920818433952885E-2</v>
          </cell>
          <cell r="X18">
            <v>0</v>
          </cell>
          <cell r="Y18">
            <v>0</v>
          </cell>
          <cell r="Z18">
            <v>0</v>
          </cell>
          <cell r="AA18">
            <v>0</v>
          </cell>
          <cell r="AD18">
            <v>0</v>
          </cell>
          <cell r="AE18">
            <v>0</v>
          </cell>
          <cell r="AF18">
            <v>0</v>
          </cell>
          <cell r="AG18">
            <v>0</v>
          </cell>
          <cell r="AI18">
            <v>1713</v>
          </cell>
          <cell r="AK18">
            <v>197289</v>
          </cell>
          <cell r="AL18">
            <v>169596</v>
          </cell>
          <cell r="AM18">
            <v>27693</v>
          </cell>
          <cell r="AN18">
            <v>197289</v>
          </cell>
          <cell r="AO18">
            <v>169596</v>
          </cell>
          <cell r="AP18">
            <v>27693</v>
          </cell>
          <cell r="AR18">
            <v>252721.33742748591</v>
          </cell>
          <cell r="AS18">
            <v>217247.42860652087</v>
          </cell>
          <cell r="AT18">
            <v>35473.908820965014</v>
          </cell>
          <cell r="AV18">
            <v>0.41</v>
          </cell>
          <cell r="AW18">
            <v>0.32700000000000001</v>
          </cell>
          <cell r="AX18">
            <v>0.75900000000000001</v>
          </cell>
          <cell r="AZ18">
            <v>0.30299999999999999</v>
          </cell>
          <cell r="BA18">
            <v>0.33600000000000002</v>
          </cell>
          <cell r="BB18">
            <v>0.16699999999999998</v>
          </cell>
          <cell r="BD18">
            <v>77358</v>
          </cell>
          <cell r="BE18">
            <v>57358</v>
          </cell>
          <cell r="BF18">
            <v>20000</v>
          </cell>
          <cell r="BH18">
            <v>0.29131008093209715</v>
          </cell>
          <cell r="BI18">
            <v>0.25126473922394932</v>
          </cell>
          <cell r="BJ18">
            <v>0.5365536360664287</v>
          </cell>
        </row>
        <row r="19">
          <cell r="B19">
            <v>11</v>
          </cell>
          <cell r="C19">
            <v>3</v>
          </cell>
          <cell r="D19">
            <v>4</v>
          </cell>
          <cell r="E19" t="str">
            <v>Allahabad</v>
          </cell>
          <cell r="F19" t="str">
            <v>Split</v>
          </cell>
          <cell r="G19">
            <v>2</v>
          </cell>
          <cell r="H19">
            <v>4921313</v>
          </cell>
          <cell r="I19">
            <v>3898948</v>
          </cell>
          <cell r="J19">
            <v>1022365</v>
          </cell>
          <cell r="K19">
            <v>3899451</v>
          </cell>
          <cell r="L19">
            <v>3089370</v>
          </cell>
          <cell r="M19">
            <v>810081</v>
          </cell>
          <cell r="N19">
            <v>4941510</v>
          </cell>
          <cell r="O19">
            <v>3727682</v>
          </cell>
          <cell r="P19">
            <v>1213828</v>
          </cell>
          <cell r="Q19">
            <v>30.78</v>
          </cell>
          <cell r="R19">
            <v>26.72</v>
          </cell>
          <cell r="S19">
            <v>2.7197924709818189E-2</v>
          </cell>
          <cell r="T19">
            <v>2.3963594979804936E-2</v>
          </cell>
          <cell r="U19">
            <v>2.3966199581474168E-2</v>
          </cell>
          <cell r="W19">
            <v>671</v>
          </cell>
          <cell r="X19">
            <v>673</v>
          </cell>
          <cell r="Y19">
            <v>677</v>
          </cell>
          <cell r="Z19">
            <v>677</v>
          </cell>
          <cell r="AA19">
            <v>677</v>
          </cell>
          <cell r="AC19">
            <v>11532</v>
          </cell>
          <cell r="AD19">
            <v>12108</v>
          </cell>
          <cell r="AE19">
            <v>12348</v>
          </cell>
          <cell r="AF19">
            <v>12460</v>
          </cell>
          <cell r="AG19">
            <v>12479</v>
          </cell>
          <cell r="AI19">
            <v>5425</v>
          </cell>
          <cell r="AK19">
            <v>770935</v>
          </cell>
          <cell r="AL19">
            <v>618358</v>
          </cell>
          <cell r="AM19">
            <v>152577</v>
          </cell>
          <cell r="AN19">
            <v>610858</v>
          </cell>
          <cell r="AO19">
            <v>489963</v>
          </cell>
          <cell r="AP19">
            <v>120895</v>
          </cell>
          <cell r="AR19">
            <v>782490.91808605229</v>
          </cell>
          <cell r="AS19">
            <v>627628.0210755961</v>
          </cell>
          <cell r="AT19">
            <v>154862.89701045628</v>
          </cell>
          <cell r="AV19">
            <v>0.41</v>
          </cell>
          <cell r="AW19">
            <v>0.32700000000000001</v>
          </cell>
          <cell r="AX19">
            <v>0.75900000000000001</v>
          </cell>
          <cell r="AZ19">
            <v>0.30299999999999999</v>
          </cell>
          <cell r="BA19">
            <v>0.33600000000000002</v>
          </cell>
          <cell r="BB19">
            <v>0.16699999999999998</v>
          </cell>
          <cell r="BD19">
            <v>247127</v>
          </cell>
          <cell r="BE19">
            <v>65023</v>
          </cell>
          <cell r="BF19">
            <v>182104</v>
          </cell>
          <cell r="BH19">
            <v>0.30056131592008911</v>
          </cell>
          <cell r="BI19">
            <v>9.8595449224696263E-2</v>
          </cell>
          <cell r="BJ19">
            <v>1.1190881527923726</v>
          </cell>
        </row>
        <row r="20">
          <cell r="B20">
            <v>12</v>
          </cell>
          <cell r="C20">
            <v>3</v>
          </cell>
          <cell r="D20">
            <v>4</v>
          </cell>
          <cell r="E20" t="str">
            <v>Fatehpur</v>
          </cell>
          <cell r="H20">
            <v>1899241</v>
          </cell>
          <cell r="I20">
            <v>1711228</v>
          </cell>
          <cell r="J20">
            <v>188013</v>
          </cell>
          <cell r="K20">
            <v>1899241</v>
          </cell>
          <cell r="L20">
            <v>1711228</v>
          </cell>
          <cell r="M20">
            <v>188013</v>
          </cell>
          <cell r="N20">
            <v>2305847</v>
          </cell>
          <cell r="O20">
            <v>2068568</v>
          </cell>
          <cell r="P20">
            <v>237279</v>
          </cell>
          <cell r="Q20">
            <v>20.79</v>
          </cell>
          <cell r="R20">
            <v>21.4</v>
          </cell>
          <cell r="S20">
            <v>1.9067844447968385E-2</v>
          </cell>
          <cell r="T20">
            <v>1.9581316759666567E-2</v>
          </cell>
          <cell r="U20">
            <v>1.9588764387457713E-2</v>
          </cell>
          <cell r="W20">
            <v>74</v>
          </cell>
          <cell r="X20">
            <v>79</v>
          </cell>
          <cell r="Y20">
            <v>84</v>
          </cell>
          <cell r="Z20">
            <v>84</v>
          </cell>
          <cell r="AA20">
            <v>84</v>
          </cell>
          <cell r="AC20">
            <v>3711</v>
          </cell>
          <cell r="AD20">
            <v>3723</v>
          </cell>
          <cell r="AE20">
            <v>3755</v>
          </cell>
          <cell r="AF20">
            <v>3793</v>
          </cell>
          <cell r="AG20">
            <v>3835</v>
          </cell>
          <cell r="AI20">
            <v>4152</v>
          </cell>
          <cell r="AK20">
            <v>325545</v>
          </cell>
          <cell r="AL20">
            <v>295470</v>
          </cell>
          <cell r="AM20">
            <v>30075</v>
          </cell>
          <cell r="AN20">
            <v>325545</v>
          </cell>
          <cell r="AO20">
            <v>295470</v>
          </cell>
          <cell r="AP20">
            <v>30075</v>
          </cell>
          <cell r="AR20">
            <v>417013.45636518457</v>
          </cell>
          <cell r="AS20">
            <v>378488.27643558057</v>
          </cell>
          <cell r="AT20">
            <v>38525.179929603975</v>
          </cell>
          <cell r="AV20">
            <v>0.41</v>
          </cell>
          <cell r="AW20">
            <v>0.32700000000000001</v>
          </cell>
          <cell r="AX20">
            <v>0.75900000000000001</v>
          </cell>
          <cell r="AZ20">
            <v>0.30299999999999999</v>
          </cell>
          <cell r="BA20">
            <v>0.33600000000000002</v>
          </cell>
          <cell r="BB20">
            <v>0.16699999999999998</v>
          </cell>
          <cell r="BD20">
            <v>57032</v>
          </cell>
          <cell r="BE20">
            <v>34204</v>
          </cell>
          <cell r="BF20">
            <v>22828</v>
          </cell>
          <cell r="BH20">
            <v>0.13015496045700112</v>
          </cell>
          <cell r="BI20">
            <v>8.6003605403267791E-2</v>
          </cell>
          <cell r="BJ20">
            <v>0.56391725065572396</v>
          </cell>
        </row>
        <row r="21">
          <cell r="B21">
            <v>13</v>
          </cell>
          <cell r="C21">
            <v>3</v>
          </cell>
          <cell r="D21">
            <v>4</v>
          </cell>
          <cell r="E21" t="str">
            <v>Kaushambi</v>
          </cell>
          <cell r="F21" t="str">
            <v>New</v>
          </cell>
          <cell r="G21">
            <v>1</v>
          </cell>
          <cell r="H21">
            <v>0</v>
          </cell>
          <cell r="I21">
            <v>0</v>
          </cell>
          <cell r="J21">
            <v>0</v>
          </cell>
          <cell r="K21">
            <v>1021862</v>
          </cell>
          <cell r="L21">
            <v>809578</v>
          </cell>
          <cell r="M21">
            <v>212284</v>
          </cell>
          <cell r="N21">
            <v>1294937</v>
          </cell>
          <cell r="O21">
            <v>1203183</v>
          </cell>
          <cell r="P21">
            <v>91754</v>
          </cell>
          <cell r="Q21">
            <v>25.34</v>
          </cell>
          <cell r="R21">
            <v>26.73</v>
          </cell>
          <cell r="S21">
            <v>2.2842980437960625E-2</v>
          </cell>
          <cell r="T21">
            <v>2.3971675213662724E-2</v>
          </cell>
          <cell r="U21">
            <v>2.3966241922097176E-2</v>
          </cell>
          <cell r="W21">
            <v>792</v>
          </cell>
          <cell r="X21">
            <v>799</v>
          </cell>
          <cell r="Y21">
            <v>801</v>
          </cell>
          <cell r="Z21">
            <v>801</v>
          </cell>
          <cell r="AA21">
            <v>801</v>
          </cell>
          <cell r="AC21">
            <v>31483</v>
          </cell>
          <cell r="AD21">
            <v>32163</v>
          </cell>
          <cell r="AE21">
            <v>33221</v>
          </cell>
          <cell r="AF21">
            <v>34510</v>
          </cell>
          <cell r="AG21">
            <v>25563</v>
          </cell>
          <cell r="AI21">
            <v>1836</v>
          </cell>
          <cell r="AK21">
            <v>0</v>
          </cell>
          <cell r="AL21">
            <v>0</v>
          </cell>
          <cell r="AM21">
            <v>0</v>
          </cell>
          <cell r="AN21">
            <v>160077</v>
          </cell>
          <cell r="AO21">
            <v>128395</v>
          </cell>
          <cell r="AP21">
            <v>31682</v>
          </cell>
          <cell r="AR21">
            <v>205053.87290411355</v>
          </cell>
          <cell r="AS21">
            <v>164470.1738008812</v>
          </cell>
          <cell r="AT21">
            <v>40583.699103232357</v>
          </cell>
          <cell r="AV21">
            <v>0.41</v>
          </cell>
          <cell r="AW21">
            <v>0.32700000000000001</v>
          </cell>
          <cell r="AX21">
            <v>0.75900000000000001</v>
          </cell>
          <cell r="AZ21">
            <v>0.30299999999999999</v>
          </cell>
          <cell r="BA21">
            <v>0.33600000000000002</v>
          </cell>
          <cell r="BB21">
            <v>0.16699999999999998</v>
          </cell>
          <cell r="BD21">
            <v>34980</v>
          </cell>
          <cell r="BE21">
            <v>32715</v>
          </cell>
          <cell r="BF21">
            <v>2265</v>
          </cell>
          <cell r="BH21">
            <v>0.16234690771587879</v>
          </cell>
          <cell r="BI21">
            <v>0.18930058903499694</v>
          </cell>
          <cell r="BJ21">
            <v>5.3113970623265477E-2</v>
          </cell>
        </row>
        <row r="22">
          <cell r="B22">
            <v>14</v>
          </cell>
          <cell r="C22">
            <v>3</v>
          </cell>
          <cell r="D22">
            <v>4</v>
          </cell>
          <cell r="E22" t="str">
            <v>Pratapgarh</v>
          </cell>
          <cell r="H22">
            <v>2210700</v>
          </cell>
          <cell r="I22">
            <v>2088599</v>
          </cell>
          <cell r="J22">
            <v>122101</v>
          </cell>
          <cell r="K22">
            <v>2210700</v>
          </cell>
          <cell r="L22">
            <v>2088599</v>
          </cell>
          <cell r="M22">
            <v>122101</v>
          </cell>
          <cell r="N22">
            <v>2727156</v>
          </cell>
          <cell r="O22">
            <v>2582843</v>
          </cell>
          <cell r="P22">
            <v>144313</v>
          </cell>
          <cell r="Q22">
            <v>22.75</v>
          </cell>
          <cell r="R22">
            <v>23.36</v>
          </cell>
          <cell r="S22">
            <v>2.0709484022374935E-2</v>
          </cell>
          <cell r="T22">
            <v>2.1215589755644304E-2</v>
          </cell>
          <cell r="U22">
            <v>2.1216955802133786E-2</v>
          </cell>
          <cell r="W22">
            <v>40</v>
          </cell>
          <cell r="X22">
            <v>40</v>
          </cell>
          <cell r="Y22">
            <v>40</v>
          </cell>
          <cell r="Z22">
            <v>40</v>
          </cell>
          <cell r="AA22">
            <v>40</v>
          </cell>
          <cell r="AC22">
            <v>204</v>
          </cell>
          <cell r="AD22">
            <v>224</v>
          </cell>
          <cell r="AE22">
            <v>252</v>
          </cell>
          <cell r="AF22">
            <v>260</v>
          </cell>
          <cell r="AG22">
            <v>266</v>
          </cell>
          <cell r="AI22">
            <v>3717</v>
          </cell>
          <cell r="AK22">
            <v>369756</v>
          </cell>
          <cell r="AL22">
            <v>351564</v>
          </cell>
          <cell r="AM22">
            <v>18192</v>
          </cell>
          <cell r="AN22">
            <v>369756</v>
          </cell>
          <cell r="AO22">
            <v>351564</v>
          </cell>
          <cell r="AP22">
            <v>18192</v>
          </cell>
          <cell r="AR22">
            <v>473646.43158938142</v>
          </cell>
          <cell r="AS22">
            <v>450343.02100652672</v>
          </cell>
          <cell r="AT22">
            <v>23303.410582854714</v>
          </cell>
          <cell r="AV22">
            <v>0.41</v>
          </cell>
          <cell r="AW22">
            <v>0.32700000000000001</v>
          </cell>
          <cell r="AX22">
            <v>0.75900000000000001</v>
          </cell>
          <cell r="AZ22">
            <v>0.30299999999999999</v>
          </cell>
          <cell r="BA22">
            <v>0.33600000000000002</v>
          </cell>
          <cell r="BB22">
            <v>0.16699999999999998</v>
          </cell>
          <cell r="BD22">
            <v>93768</v>
          </cell>
          <cell r="BE22">
            <v>73145</v>
          </cell>
          <cell r="BF22">
            <v>20623</v>
          </cell>
          <cell r="BH22">
            <v>0.18840506555316522</v>
          </cell>
          <cell r="BI22">
            <v>0.1545729158359809</v>
          </cell>
          <cell r="BJ22">
            <v>0.84221805385418658</v>
          </cell>
        </row>
        <row r="23">
          <cell r="B23">
            <v>15</v>
          </cell>
          <cell r="C23">
            <v>4</v>
          </cell>
          <cell r="D23">
            <v>3</v>
          </cell>
          <cell r="E23" t="str">
            <v>Budaun</v>
          </cell>
          <cell r="H23">
            <v>2448338</v>
          </cell>
          <cell r="I23">
            <v>2017033</v>
          </cell>
          <cell r="J23">
            <v>431305</v>
          </cell>
          <cell r="K23">
            <v>2448338</v>
          </cell>
          <cell r="L23">
            <v>2017033</v>
          </cell>
          <cell r="M23">
            <v>431305</v>
          </cell>
          <cell r="N23">
            <v>3069245</v>
          </cell>
          <cell r="O23">
            <v>2511993</v>
          </cell>
          <cell r="P23">
            <v>557252</v>
          </cell>
          <cell r="Q23">
            <v>24.16</v>
          </cell>
          <cell r="R23">
            <v>25.36</v>
          </cell>
          <cell r="S23">
            <v>2.1875931890339206E-2</v>
          </cell>
          <cell r="T23">
            <v>2.2859300360458468E-2</v>
          </cell>
          <cell r="U23">
            <v>2.2859583072760925E-2</v>
          </cell>
          <cell r="W23">
            <v>0</v>
          </cell>
          <cell r="X23">
            <v>0</v>
          </cell>
          <cell r="Y23">
            <v>0</v>
          </cell>
          <cell r="Z23">
            <v>0</v>
          </cell>
          <cell r="AA23">
            <v>0</v>
          </cell>
          <cell r="AC23">
            <v>0</v>
          </cell>
          <cell r="AD23">
            <v>48</v>
          </cell>
          <cell r="AE23">
            <v>0</v>
          </cell>
          <cell r="AF23">
            <v>0</v>
          </cell>
          <cell r="AG23">
            <v>0</v>
          </cell>
          <cell r="AI23">
            <v>5168</v>
          </cell>
          <cell r="AK23">
            <v>380242</v>
          </cell>
          <cell r="AL23">
            <v>320556</v>
          </cell>
          <cell r="AM23">
            <v>59686</v>
          </cell>
          <cell r="AN23">
            <v>380242</v>
          </cell>
          <cell r="AO23">
            <v>320556</v>
          </cell>
          <cell r="AP23">
            <v>59686</v>
          </cell>
          <cell r="AR23">
            <v>487078.68551263423</v>
          </cell>
          <cell r="AS23">
            <v>410622.69584419392</v>
          </cell>
          <cell r="AT23">
            <v>76455.989668440321</v>
          </cell>
          <cell r="AV23">
            <v>0.41</v>
          </cell>
          <cell r="AW23">
            <v>0.32700000000000001</v>
          </cell>
          <cell r="AX23">
            <v>0.75900000000000001</v>
          </cell>
          <cell r="AZ23">
            <v>0.30299999999999999</v>
          </cell>
          <cell r="BA23">
            <v>0.33600000000000002</v>
          </cell>
          <cell r="BB23">
            <v>0.16699999999999998</v>
          </cell>
          <cell r="BD23">
            <v>73502</v>
          </cell>
          <cell r="BE23">
            <v>39527</v>
          </cell>
          <cell r="BF23">
            <v>33975</v>
          </cell>
          <cell r="BH23">
            <v>0.14361249363081624</v>
          </cell>
          <cell r="BI23">
            <v>9.1610044871642926E-2</v>
          </cell>
          <cell r="BJ23">
            <v>0.42290239351429909</v>
          </cell>
        </row>
        <row r="24">
          <cell r="B24">
            <v>16</v>
          </cell>
          <cell r="C24">
            <v>4</v>
          </cell>
          <cell r="D24">
            <v>3</v>
          </cell>
          <cell r="E24" t="str">
            <v>Barielly</v>
          </cell>
          <cell r="H24">
            <v>2834616</v>
          </cell>
          <cell r="I24">
            <v>1905151</v>
          </cell>
          <cell r="J24">
            <v>929465</v>
          </cell>
          <cell r="K24">
            <v>2834616</v>
          </cell>
          <cell r="L24">
            <v>1905151</v>
          </cell>
          <cell r="M24">
            <v>929465</v>
          </cell>
          <cell r="N24">
            <v>3598701</v>
          </cell>
          <cell r="O24">
            <v>2425827</v>
          </cell>
          <cell r="P24">
            <v>1172874</v>
          </cell>
          <cell r="Q24">
            <v>24.71</v>
          </cell>
          <cell r="R24">
            <v>26.96</v>
          </cell>
          <cell r="S24">
            <v>2.2327699403222434E-2</v>
          </cell>
          <cell r="T24">
            <v>2.4157362393459003E-2</v>
          </cell>
          <cell r="U24">
            <v>2.4153734682166528E-2</v>
          </cell>
          <cell r="W24">
            <v>611</v>
          </cell>
          <cell r="X24">
            <v>611</v>
          </cell>
          <cell r="Y24">
            <v>611</v>
          </cell>
          <cell r="Z24">
            <v>611</v>
          </cell>
          <cell r="AA24">
            <v>611</v>
          </cell>
          <cell r="AC24">
            <v>11940</v>
          </cell>
          <cell r="AD24">
            <v>12091</v>
          </cell>
          <cell r="AE24">
            <v>12268</v>
          </cell>
          <cell r="AF24">
            <v>12501</v>
          </cell>
          <cell r="AG24">
            <v>12719</v>
          </cell>
          <cell r="AI24">
            <v>4120</v>
          </cell>
          <cell r="AK24">
            <v>409233</v>
          </cell>
          <cell r="AL24">
            <v>279274</v>
          </cell>
          <cell r="AM24">
            <v>129959</v>
          </cell>
          <cell r="AN24">
            <v>409233</v>
          </cell>
          <cell r="AO24">
            <v>279274</v>
          </cell>
          <cell r="AP24">
            <v>129959</v>
          </cell>
          <cell r="AR24">
            <v>524215.29370346211</v>
          </cell>
          <cell r="AS24">
            <v>357741.68244921765</v>
          </cell>
          <cell r="AT24">
            <v>166473.61125424449</v>
          </cell>
          <cell r="AV24">
            <v>0.41</v>
          </cell>
          <cell r="AW24">
            <v>0.32700000000000001</v>
          </cell>
          <cell r="AX24">
            <v>0.75900000000000001</v>
          </cell>
          <cell r="AZ24">
            <v>0.30299999999999999</v>
          </cell>
          <cell r="BA24">
            <v>0.33600000000000002</v>
          </cell>
          <cell r="BB24">
            <v>0.16699999999999998</v>
          </cell>
          <cell r="BD24">
            <v>90839</v>
          </cell>
          <cell r="BE24">
            <v>65064</v>
          </cell>
          <cell r="BF24">
            <v>25775</v>
          </cell>
          <cell r="BH24">
            <v>0.16491298382726405</v>
          </cell>
          <cell r="BI24">
            <v>0.17308658373912075</v>
          </cell>
          <cell r="BJ24">
            <v>0.14734841391072209</v>
          </cell>
        </row>
        <row r="25">
          <cell r="B25">
            <v>17</v>
          </cell>
          <cell r="C25">
            <v>4</v>
          </cell>
          <cell r="D25">
            <v>3</v>
          </cell>
          <cell r="E25" t="str">
            <v>Pilibhit</v>
          </cell>
          <cell r="H25">
            <v>1283103</v>
          </cell>
          <cell r="I25">
            <v>1046247</v>
          </cell>
          <cell r="J25">
            <v>236856</v>
          </cell>
          <cell r="K25">
            <v>1283103</v>
          </cell>
          <cell r="L25">
            <v>1046247</v>
          </cell>
          <cell r="M25">
            <v>236856</v>
          </cell>
          <cell r="N25">
            <v>1643788</v>
          </cell>
          <cell r="O25">
            <v>1349783</v>
          </cell>
          <cell r="P25">
            <v>294005</v>
          </cell>
          <cell r="Q25">
            <v>27.25</v>
          </cell>
          <cell r="R25">
            <v>28.11</v>
          </cell>
          <cell r="S25">
            <v>2.4391058667107668E-2</v>
          </cell>
          <cell r="T25">
            <v>2.5081281415189727E-2</v>
          </cell>
          <cell r="U25">
            <v>2.5081577424227675E-2</v>
          </cell>
          <cell r="W25">
            <v>0</v>
          </cell>
          <cell r="X25">
            <v>0</v>
          </cell>
          <cell r="Y25">
            <v>0</v>
          </cell>
          <cell r="Z25">
            <v>0</v>
          </cell>
          <cell r="AA25">
            <v>0</v>
          </cell>
          <cell r="AC25">
            <v>0</v>
          </cell>
          <cell r="AD25">
            <v>0</v>
          </cell>
          <cell r="AE25">
            <v>0</v>
          </cell>
          <cell r="AF25">
            <v>0</v>
          </cell>
          <cell r="AG25">
            <v>0</v>
          </cell>
          <cell r="AI25">
            <v>3499</v>
          </cell>
          <cell r="AK25">
            <v>186442</v>
          </cell>
          <cell r="AL25">
            <v>155415</v>
          </cell>
          <cell r="AM25">
            <v>31027</v>
          </cell>
          <cell r="AN25">
            <v>186442</v>
          </cell>
          <cell r="AO25">
            <v>155415</v>
          </cell>
          <cell r="AP25">
            <v>31027</v>
          </cell>
          <cell r="AR25">
            <v>238826.653248054</v>
          </cell>
          <cell r="AS25">
            <v>199081.98965118543</v>
          </cell>
          <cell r="AT25">
            <v>39744.66359686858</v>
          </cell>
          <cell r="AV25">
            <v>0.41</v>
          </cell>
          <cell r="AW25">
            <v>0.32700000000000001</v>
          </cell>
          <cell r="AX25">
            <v>0.75900000000000001</v>
          </cell>
          <cell r="AZ25">
            <v>0.30299999999999999</v>
          </cell>
          <cell r="BA25">
            <v>0.33600000000000002</v>
          </cell>
          <cell r="BB25">
            <v>0.16699999999999998</v>
          </cell>
          <cell r="BD25">
            <v>56391</v>
          </cell>
          <cell r="BE25">
            <v>27526</v>
          </cell>
          <cell r="BF25">
            <v>28865</v>
          </cell>
          <cell r="BH25">
            <v>0.2247083420473254</v>
          </cell>
          <cell r="BI25">
            <v>0.13158407295775587</v>
          </cell>
          <cell r="BJ25">
            <v>0.69117007797266306</v>
          </cell>
        </row>
        <row r="26">
          <cell r="B26">
            <v>18</v>
          </cell>
          <cell r="C26">
            <v>4</v>
          </cell>
          <cell r="D26">
            <v>3</v>
          </cell>
          <cell r="E26" t="str">
            <v>Shahjahanpur</v>
          </cell>
          <cell r="H26">
            <v>1987395</v>
          </cell>
          <cell r="I26">
            <v>1574764</v>
          </cell>
          <cell r="J26">
            <v>412631</v>
          </cell>
          <cell r="K26">
            <v>1987395</v>
          </cell>
          <cell r="L26">
            <v>1574764</v>
          </cell>
          <cell r="M26">
            <v>412631</v>
          </cell>
          <cell r="N26">
            <v>2549458</v>
          </cell>
          <cell r="O26">
            <v>2022664</v>
          </cell>
          <cell r="P26">
            <v>526794</v>
          </cell>
          <cell r="Q26">
            <v>20.62</v>
          </cell>
          <cell r="R26">
            <v>28.28</v>
          </cell>
          <cell r="S26">
            <v>1.8924329793928552E-2</v>
          </cell>
          <cell r="T26">
            <v>2.5217226965715378E-2</v>
          </cell>
          <cell r="U26">
            <v>2.5218340635190017E-2</v>
          </cell>
          <cell r="W26">
            <v>75</v>
          </cell>
          <cell r="X26">
            <v>77</v>
          </cell>
          <cell r="Y26">
            <v>77</v>
          </cell>
          <cell r="Z26">
            <v>77</v>
          </cell>
          <cell r="AA26">
            <v>77</v>
          </cell>
          <cell r="AC26">
            <v>2429</v>
          </cell>
          <cell r="AD26">
            <v>2449</v>
          </cell>
          <cell r="AE26">
            <v>2478</v>
          </cell>
          <cell r="AF26">
            <v>2496</v>
          </cell>
          <cell r="AG26">
            <v>2498</v>
          </cell>
          <cell r="AI26">
            <v>4575</v>
          </cell>
          <cell r="AK26">
            <v>307759</v>
          </cell>
          <cell r="AL26">
            <v>249648</v>
          </cell>
          <cell r="AM26">
            <v>58111</v>
          </cell>
          <cell r="AN26">
            <v>307759</v>
          </cell>
          <cell r="AO26">
            <v>249648</v>
          </cell>
          <cell r="AP26">
            <v>58111</v>
          </cell>
          <cell r="AR26">
            <v>394230.11969925149</v>
          </cell>
          <cell r="AS26">
            <v>319791.65815680043</v>
          </cell>
          <cell r="AT26">
            <v>74438.461542451085</v>
          </cell>
          <cell r="AV26">
            <v>0.41</v>
          </cell>
          <cell r="AW26">
            <v>0.32700000000000001</v>
          </cell>
          <cell r="AX26">
            <v>0.75900000000000001</v>
          </cell>
          <cell r="AZ26">
            <v>0.30299999999999999</v>
          </cell>
          <cell r="BA26">
            <v>0.33600000000000002</v>
          </cell>
          <cell r="BB26">
            <v>0.16699999999999998</v>
          </cell>
          <cell r="BD26">
            <v>157350</v>
          </cell>
          <cell r="BE26">
            <v>39114</v>
          </cell>
          <cell r="BF26">
            <v>118236</v>
          </cell>
          <cell r="BH26">
            <v>0.37984738194309681</v>
          </cell>
          <cell r="BI26">
            <v>0.11640115578776633</v>
          </cell>
          <cell r="BJ26">
            <v>1.5116266228308106</v>
          </cell>
        </row>
        <row r="27">
          <cell r="B27">
            <v>19</v>
          </cell>
          <cell r="C27">
            <v>5</v>
          </cell>
          <cell r="D27">
            <v>4</v>
          </cell>
          <cell r="E27" t="str">
            <v>Basti</v>
          </cell>
          <cell r="F27" t="str">
            <v>Split</v>
          </cell>
          <cell r="G27">
            <v>2</v>
          </cell>
          <cell r="H27">
            <v>2738522</v>
          </cell>
          <cell r="I27">
            <v>2562696</v>
          </cell>
          <cell r="J27">
            <v>175826</v>
          </cell>
          <cell r="K27">
            <v>1662913</v>
          </cell>
          <cell r="L27">
            <v>1574900</v>
          </cell>
          <cell r="M27">
            <v>88013</v>
          </cell>
          <cell r="N27">
            <v>2068922</v>
          </cell>
          <cell r="O27">
            <v>1953604</v>
          </cell>
          <cell r="P27">
            <v>115318</v>
          </cell>
          <cell r="Q27">
            <v>23.41</v>
          </cell>
          <cell r="R27">
            <v>22.69</v>
          </cell>
          <cell r="S27">
            <v>2.1256973890493081E-2</v>
          </cell>
          <cell r="T27">
            <v>2.0659580931471799E-2</v>
          </cell>
          <cell r="U27">
            <v>2.2086045507365482E-2</v>
          </cell>
          <cell r="X27">
            <v>0</v>
          </cell>
          <cell r="Y27">
            <v>0</v>
          </cell>
          <cell r="Z27">
            <v>0</v>
          </cell>
          <cell r="AA27">
            <v>0</v>
          </cell>
          <cell r="AD27">
            <v>22</v>
          </cell>
          <cell r="AE27">
            <v>0</v>
          </cell>
          <cell r="AF27">
            <v>0</v>
          </cell>
          <cell r="AG27">
            <v>0</v>
          </cell>
          <cell r="AI27">
            <v>3034</v>
          </cell>
          <cell r="AK27">
            <v>419602</v>
          </cell>
          <cell r="AL27">
            <v>395145</v>
          </cell>
          <cell r="AM27">
            <v>24457</v>
          </cell>
          <cell r="AN27">
            <v>252946</v>
          </cell>
          <cell r="AO27">
            <v>240479</v>
          </cell>
          <cell r="AP27">
            <v>12467</v>
          </cell>
          <cell r="AR27">
            <v>324016.29800410994</v>
          </cell>
          <cell r="AS27">
            <v>308046.44203794625</v>
          </cell>
          <cell r="AT27">
            <v>15969.855966163683</v>
          </cell>
          <cell r="AV27">
            <v>0.41</v>
          </cell>
          <cell r="AW27">
            <v>0.32700000000000001</v>
          </cell>
          <cell r="AX27">
            <v>0.75900000000000001</v>
          </cell>
          <cell r="AZ27">
            <v>0.30299999999999999</v>
          </cell>
          <cell r="BA27">
            <v>0.33600000000000002</v>
          </cell>
          <cell r="BB27">
            <v>0.16699999999999998</v>
          </cell>
          <cell r="BD27">
            <v>74202</v>
          </cell>
          <cell r="BE27">
            <v>57689</v>
          </cell>
          <cell r="BF27">
            <v>16513</v>
          </cell>
          <cell r="BH27">
            <v>0.21794200777120173</v>
          </cell>
          <cell r="BI27">
            <v>0.1782251569568914</v>
          </cell>
          <cell r="BJ27">
            <v>0.98405001827689986</v>
          </cell>
        </row>
        <row r="28">
          <cell r="B28">
            <v>20</v>
          </cell>
          <cell r="C28">
            <v>5</v>
          </cell>
          <cell r="D28">
            <v>4</v>
          </cell>
          <cell r="E28" t="str">
            <v>Sant Kabir Nagar</v>
          </cell>
          <cell r="F28" t="str">
            <v>New</v>
          </cell>
          <cell r="G28">
            <v>1</v>
          </cell>
          <cell r="H28">
            <v>0</v>
          </cell>
          <cell r="I28">
            <v>0</v>
          </cell>
          <cell r="J28">
            <v>0</v>
          </cell>
          <cell r="K28">
            <v>1144953</v>
          </cell>
          <cell r="L28">
            <v>1084354</v>
          </cell>
          <cell r="M28">
            <v>60599</v>
          </cell>
          <cell r="N28">
            <v>1424500</v>
          </cell>
          <cell r="O28">
            <v>1323388</v>
          </cell>
          <cell r="P28">
            <v>101112</v>
          </cell>
          <cell r="Q28">
            <v>26.46</v>
          </cell>
          <cell r="R28">
            <v>23.64</v>
          </cell>
          <cell r="S28">
            <v>2.375330720831581E-2</v>
          </cell>
          <cell r="T28">
            <v>2.144714676324333E-2</v>
          </cell>
          <cell r="U28">
            <v>2.208609373910253E-2</v>
          </cell>
          <cell r="W28">
            <v>397</v>
          </cell>
          <cell r="X28">
            <v>398</v>
          </cell>
          <cell r="Y28">
            <v>398</v>
          </cell>
          <cell r="Z28">
            <v>398</v>
          </cell>
          <cell r="AA28">
            <v>398</v>
          </cell>
          <cell r="AC28">
            <v>8666</v>
          </cell>
          <cell r="AD28">
            <v>8708</v>
          </cell>
          <cell r="AE28">
            <v>8814</v>
          </cell>
          <cell r="AF28">
            <v>8907</v>
          </cell>
          <cell r="AG28">
            <v>8982</v>
          </cell>
          <cell r="AI28">
            <v>1442</v>
          </cell>
          <cell r="AK28">
            <v>0</v>
          </cell>
          <cell r="AL28">
            <v>0</v>
          </cell>
          <cell r="AM28">
            <v>0</v>
          </cell>
          <cell r="AN28">
            <v>174159</v>
          </cell>
          <cell r="AO28">
            <v>165575</v>
          </cell>
          <cell r="AP28">
            <v>8584</v>
          </cell>
          <cell r="AR28">
            <v>223092.49580581542</v>
          </cell>
          <cell r="AS28">
            <v>212096.64727661439</v>
          </cell>
          <cell r="AT28">
            <v>10995.848529201014</v>
          </cell>
          <cell r="AV28">
            <v>0.41</v>
          </cell>
          <cell r="AW28">
            <v>0.32700000000000001</v>
          </cell>
          <cell r="AX28">
            <v>0.75900000000000001</v>
          </cell>
          <cell r="AZ28">
            <v>0.30299999999999999</v>
          </cell>
          <cell r="BA28">
            <v>0.33600000000000002</v>
          </cell>
          <cell r="BB28">
            <v>0.16699999999999998</v>
          </cell>
          <cell r="BD28">
            <v>42983</v>
          </cell>
          <cell r="BE28">
            <v>31442</v>
          </cell>
          <cell r="BF28">
            <v>11541</v>
          </cell>
          <cell r="BH28">
            <v>0.18335972703590578</v>
          </cell>
          <cell r="BI28">
            <v>0.14108100735077206</v>
          </cell>
          <cell r="BJ28">
            <v>0.99886520372113596</v>
          </cell>
        </row>
        <row r="29">
          <cell r="B29">
            <v>21</v>
          </cell>
          <cell r="C29">
            <v>5</v>
          </cell>
          <cell r="D29">
            <v>4</v>
          </cell>
          <cell r="E29" t="str">
            <v>Siddharthnagar</v>
          </cell>
          <cell r="F29" t="str">
            <v>Split</v>
          </cell>
          <cell r="G29">
            <v>2</v>
          </cell>
          <cell r="H29">
            <v>1707885</v>
          </cell>
          <cell r="I29">
            <v>1648377</v>
          </cell>
          <cell r="J29">
            <v>59508</v>
          </cell>
          <cell r="K29">
            <v>1638541</v>
          </cell>
          <cell r="L29">
            <v>1551819</v>
          </cell>
          <cell r="M29">
            <v>86722</v>
          </cell>
          <cell r="N29">
            <v>2038598</v>
          </cell>
          <cell r="O29">
            <v>1960895</v>
          </cell>
          <cell r="P29">
            <v>77703</v>
          </cell>
          <cell r="Q29">
            <v>23.63</v>
          </cell>
          <cell r="R29">
            <v>26.78</v>
          </cell>
          <cell r="S29">
            <v>2.1438885000664598E-2</v>
          </cell>
          <cell r="T29">
            <v>2.4012067777452684E-2</v>
          </cell>
          <cell r="U29">
            <v>2.2085972941693344E-2</v>
          </cell>
          <cell r="W29">
            <v>12</v>
          </cell>
          <cell r="X29">
            <v>13</v>
          </cell>
          <cell r="Y29">
            <v>13</v>
          </cell>
          <cell r="Z29">
            <v>13</v>
          </cell>
          <cell r="AA29">
            <v>13</v>
          </cell>
          <cell r="AC29">
            <v>10302</v>
          </cell>
          <cell r="AD29">
            <v>10550</v>
          </cell>
          <cell r="AE29">
            <v>10817</v>
          </cell>
          <cell r="AF29">
            <v>11076</v>
          </cell>
          <cell r="AG29">
            <v>11268</v>
          </cell>
          <cell r="AI29">
            <v>2752</v>
          </cell>
          <cell r="AK29">
            <v>256744</v>
          </cell>
          <cell r="AL29">
            <v>247864</v>
          </cell>
          <cell r="AM29">
            <v>8880</v>
          </cell>
          <cell r="AN29">
            <v>249241</v>
          </cell>
          <cell r="AO29">
            <v>236955</v>
          </cell>
          <cell r="AP29">
            <v>12286</v>
          </cell>
          <cell r="AR29">
            <v>319270.30326964002</v>
          </cell>
          <cell r="AS29">
            <v>303532.30291668529</v>
          </cell>
          <cell r="AT29">
            <v>15738.000352954761</v>
          </cell>
          <cell r="AV29">
            <v>0.41</v>
          </cell>
          <cell r="AW29">
            <v>0.32700000000000001</v>
          </cell>
          <cell r="AX29">
            <v>0.75900000000000001</v>
          </cell>
          <cell r="AZ29">
            <v>0.30299999999999999</v>
          </cell>
          <cell r="BA29">
            <v>0.33600000000000002</v>
          </cell>
          <cell r="BB29">
            <v>0.16699999999999998</v>
          </cell>
          <cell r="BD29">
            <v>103719</v>
          </cell>
          <cell r="BE29">
            <v>69655</v>
          </cell>
          <cell r="BF29">
            <v>34064</v>
          </cell>
          <cell r="BH29">
            <v>0.3091661858596827</v>
          </cell>
          <cell r="BI29">
            <v>0.21839343124329405</v>
          </cell>
          <cell r="BJ29">
            <v>2.0598627567636671</v>
          </cell>
        </row>
        <row r="30">
          <cell r="B30">
            <v>22</v>
          </cell>
          <cell r="C30">
            <v>6</v>
          </cell>
          <cell r="D30">
            <v>2</v>
          </cell>
          <cell r="E30" t="str">
            <v>Banda</v>
          </cell>
          <cell r="F30" t="str">
            <v>Split</v>
          </cell>
          <cell r="G30">
            <v>2</v>
          </cell>
          <cell r="H30">
            <v>1862139</v>
          </cell>
          <cell r="I30">
            <v>1622718</v>
          </cell>
          <cell r="J30">
            <v>239421</v>
          </cell>
          <cell r="K30">
            <v>1214198</v>
          </cell>
          <cell r="L30">
            <v>1058085</v>
          </cell>
          <cell r="M30">
            <v>156113</v>
          </cell>
          <cell r="N30">
            <v>1500253</v>
          </cell>
          <cell r="O30">
            <v>1256230</v>
          </cell>
          <cell r="P30">
            <v>244023</v>
          </cell>
          <cell r="Q30">
            <v>23.69</v>
          </cell>
          <cell r="R30">
            <v>18.489999999999998</v>
          </cell>
          <cell r="S30">
            <v>2.1488446557463181E-2</v>
          </cell>
          <cell r="T30">
            <v>1.7110575489174495E-2</v>
          </cell>
          <cell r="U30">
            <v>2.1380351690864829E-2</v>
          </cell>
          <cell r="X30">
            <v>0</v>
          </cell>
          <cell r="Y30">
            <v>0</v>
          </cell>
          <cell r="Z30">
            <v>0</v>
          </cell>
          <cell r="AA30">
            <v>0</v>
          </cell>
          <cell r="AD30">
            <v>0</v>
          </cell>
          <cell r="AE30">
            <v>0</v>
          </cell>
          <cell r="AF30">
            <v>0</v>
          </cell>
          <cell r="AG30">
            <v>0</v>
          </cell>
          <cell r="AI30">
            <v>4418</v>
          </cell>
          <cell r="AK30">
            <v>298202</v>
          </cell>
          <cell r="AL30">
            <v>260286</v>
          </cell>
          <cell r="AM30">
            <v>37916</v>
          </cell>
          <cell r="AN30">
            <v>194441</v>
          </cell>
          <cell r="AO30">
            <v>169719</v>
          </cell>
          <cell r="AP30">
            <v>24722</v>
          </cell>
          <cell r="AR30">
            <v>249073.13418760186</v>
          </cell>
          <cell r="AS30">
            <v>217404.98794588385</v>
          </cell>
          <cell r="AT30">
            <v>31668.146241718019</v>
          </cell>
          <cell r="AV30">
            <v>0.41</v>
          </cell>
          <cell r="AW30">
            <v>0.32700000000000001</v>
          </cell>
          <cell r="AX30">
            <v>0.75900000000000001</v>
          </cell>
          <cell r="AZ30">
            <v>0.30299999999999999</v>
          </cell>
          <cell r="BA30">
            <v>0.33600000000000002</v>
          </cell>
          <cell r="BB30">
            <v>0.16699999999999998</v>
          </cell>
          <cell r="BD30">
            <v>0</v>
          </cell>
          <cell r="BE30">
            <v>0</v>
          </cell>
          <cell r="BF30">
            <v>0</v>
          </cell>
          <cell r="BH30">
            <v>0</v>
          </cell>
          <cell r="BI30">
            <v>0</v>
          </cell>
          <cell r="BJ30">
            <v>0</v>
          </cell>
        </row>
        <row r="31">
          <cell r="B31">
            <v>23</v>
          </cell>
          <cell r="C31">
            <v>6</v>
          </cell>
          <cell r="D31">
            <v>4</v>
          </cell>
          <cell r="E31" t="str">
            <v>Chitrakoot</v>
          </cell>
          <cell r="F31" t="str">
            <v>New</v>
          </cell>
          <cell r="G31">
            <v>1</v>
          </cell>
          <cell r="H31">
            <v>0</v>
          </cell>
          <cell r="I31">
            <v>0</v>
          </cell>
          <cell r="J31">
            <v>0</v>
          </cell>
          <cell r="K31">
            <v>647941</v>
          </cell>
          <cell r="L31">
            <v>564633</v>
          </cell>
          <cell r="M31">
            <v>83308</v>
          </cell>
          <cell r="N31">
            <v>800592</v>
          </cell>
          <cell r="O31">
            <v>724096</v>
          </cell>
          <cell r="P31">
            <v>76496</v>
          </cell>
          <cell r="Q31">
            <v>16.78</v>
          </cell>
          <cell r="R31">
            <v>34.33</v>
          </cell>
          <cell r="S31">
            <v>1.5633101826060258E-2</v>
          </cell>
          <cell r="T31">
            <v>2.9952749902958598E-2</v>
          </cell>
          <cell r="U31">
            <v>2.1380538313838349E-2</v>
          </cell>
          <cell r="X31">
            <v>0</v>
          </cell>
          <cell r="Y31">
            <v>0</v>
          </cell>
          <cell r="Z31">
            <v>0</v>
          </cell>
          <cell r="AA31">
            <v>0</v>
          </cell>
          <cell r="AD31">
            <v>445</v>
          </cell>
          <cell r="AE31">
            <v>0</v>
          </cell>
          <cell r="AF31">
            <v>0</v>
          </cell>
          <cell r="AG31">
            <v>0</v>
          </cell>
          <cell r="AI31">
            <v>3206</v>
          </cell>
          <cell r="AK31">
            <v>0</v>
          </cell>
          <cell r="AL31">
            <v>0</v>
          </cell>
          <cell r="AM31">
            <v>0</v>
          </cell>
          <cell r="AN31">
            <v>103761</v>
          </cell>
          <cell r="AO31">
            <v>90567</v>
          </cell>
          <cell r="AP31">
            <v>13194</v>
          </cell>
          <cell r="AR31">
            <v>132914.75294017085</v>
          </cell>
          <cell r="AS31">
            <v>116013.6316104553</v>
          </cell>
          <cell r="AT31">
            <v>16901.121329715537</v>
          </cell>
          <cell r="AV31">
            <v>0.41</v>
          </cell>
          <cell r="AW31">
            <v>0.32700000000000001</v>
          </cell>
          <cell r="AX31">
            <v>0.75900000000000001</v>
          </cell>
          <cell r="AZ31">
            <v>0.30299999999999999</v>
          </cell>
          <cell r="BA31">
            <v>0.33600000000000002</v>
          </cell>
          <cell r="BB31">
            <v>0.16699999999999998</v>
          </cell>
          <cell r="BD31">
            <v>0</v>
          </cell>
          <cell r="BE31">
            <v>0</v>
          </cell>
          <cell r="BF31">
            <v>0</v>
          </cell>
          <cell r="BH31">
            <v>0</v>
          </cell>
          <cell r="BI31">
            <v>0</v>
          </cell>
          <cell r="BJ31">
            <v>0</v>
          </cell>
        </row>
        <row r="32">
          <cell r="B32">
            <v>24</v>
          </cell>
          <cell r="C32">
            <v>6</v>
          </cell>
          <cell r="D32">
            <v>2</v>
          </cell>
          <cell r="E32" t="str">
            <v>Hamirpur</v>
          </cell>
          <cell r="F32" t="str">
            <v>Split</v>
          </cell>
          <cell r="G32">
            <v>2</v>
          </cell>
          <cell r="H32">
            <v>1466491</v>
          </cell>
          <cell r="I32">
            <v>1211846</v>
          </cell>
          <cell r="J32">
            <v>254645</v>
          </cell>
          <cell r="K32">
            <v>872903</v>
          </cell>
          <cell r="L32">
            <v>721331</v>
          </cell>
          <cell r="M32">
            <v>151572</v>
          </cell>
          <cell r="N32">
            <v>1042374</v>
          </cell>
          <cell r="O32">
            <v>868917</v>
          </cell>
          <cell r="P32">
            <v>173457</v>
          </cell>
          <cell r="Q32">
            <v>21.9</v>
          </cell>
          <cell r="R32">
            <v>17.850000000000001</v>
          </cell>
          <cell r="S32">
            <v>2.0000466908915326E-2</v>
          </cell>
          <cell r="T32">
            <v>1.6559863704994404E-2</v>
          </cell>
          <cell r="U32">
            <v>1.7901509520586112E-2</v>
          </cell>
          <cell r="W32">
            <v>1283</v>
          </cell>
          <cell r="X32">
            <v>1286</v>
          </cell>
          <cell r="Y32">
            <v>1287</v>
          </cell>
          <cell r="Z32">
            <v>1287</v>
          </cell>
          <cell r="AA32">
            <v>1287</v>
          </cell>
          <cell r="AC32">
            <v>32612</v>
          </cell>
          <cell r="AD32">
            <v>32972</v>
          </cell>
          <cell r="AE32">
            <v>34027</v>
          </cell>
          <cell r="AF32">
            <v>34255</v>
          </cell>
          <cell r="AG32">
            <v>34464</v>
          </cell>
          <cell r="AI32">
            <v>4316</v>
          </cell>
          <cell r="AK32">
            <v>240803</v>
          </cell>
          <cell r="AL32">
            <v>199378</v>
          </cell>
          <cell r="AM32">
            <v>41425</v>
          </cell>
          <cell r="AN32">
            <v>143334</v>
          </cell>
          <cell r="AO32">
            <v>118677</v>
          </cell>
          <cell r="AP32">
            <v>24657</v>
          </cell>
          <cell r="AR32">
            <v>183606.58819716895</v>
          </cell>
          <cell r="AS32">
            <v>152021.70502096793</v>
          </cell>
          <cell r="AT32">
            <v>31584.883176201005</v>
          </cell>
          <cell r="AV32">
            <v>0.41</v>
          </cell>
          <cell r="AW32">
            <v>0.32700000000000001</v>
          </cell>
          <cell r="AX32">
            <v>0.75900000000000001</v>
          </cell>
          <cell r="AZ32">
            <v>0.30299999999999999</v>
          </cell>
          <cell r="BA32">
            <v>0.33600000000000002</v>
          </cell>
          <cell r="BB32">
            <v>0.16699999999999998</v>
          </cell>
          <cell r="BD32">
            <v>25329</v>
          </cell>
          <cell r="BE32">
            <v>0</v>
          </cell>
          <cell r="BF32">
            <v>25329</v>
          </cell>
          <cell r="BH32">
            <v>0.1312870758711229</v>
          </cell>
          <cell r="BI32">
            <v>0</v>
          </cell>
          <cell r="BJ32">
            <v>0.76318699488630126</v>
          </cell>
        </row>
        <row r="33">
          <cell r="B33">
            <v>25</v>
          </cell>
          <cell r="C33">
            <v>6</v>
          </cell>
          <cell r="D33">
            <v>2</v>
          </cell>
          <cell r="E33" t="str">
            <v>Mahoba</v>
          </cell>
          <cell r="F33" t="str">
            <v>New</v>
          </cell>
          <cell r="G33">
            <v>1</v>
          </cell>
          <cell r="H33">
            <v>0</v>
          </cell>
          <cell r="I33">
            <v>0</v>
          </cell>
          <cell r="J33">
            <v>0</v>
          </cell>
          <cell r="K33">
            <v>593588</v>
          </cell>
          <cell r="L33">
            <v>490515</v>
          </cell>
          <cell r="M33">
            <v>103073</v>
          </cell>
          <cell r="N33">
            <v>708831</v>
          </cell>
          <cell r="O33">
            <v>554044</v>
          </cell>
          <cell r="P33">
            <v>154787</v>
          </cell>
          <cell r="Q33">
            <v>24.2</v>
          </cell>
          <cell r="R33">
            <v>21.8</v>
          </cell>
          <cell r="S33">
            <v>2.1908848379270873E-2</v>
          </cell>
          <cell r="T33">
            <v>1.9916760821878876E-2</v>
          </cell>
          <cell r="U33">
            <v>1.7901510915810714E-2</v>
          </cell>
          <cell r="X33">
            <v>0</v>
          </cell>
          <cell r="Y33">
            <v>0</v>
          </cell>
          <cell r="Z33">
            <v>0</v>
          </cell>
          <cell r="AA33">
            <v>0</v>
          </cell>
          <cell r="AD33">
            <v>0</v>
          </cell>
          <cell r="AE33">
            <v>0</v>
          </cell>
          <cell r="AF33">
            <v>0</v>
          </cell>
          <cell r="AG33">
            <v>0</v>
          </cell>
          <cell r="AI33">
            <v>2850</v>
          </cell>
          <cell r="AK33">
            <v>0</v>
          </cell>
          <cell r="AL33">
            <v>0</v>
          </cell>
          <cell r="AM33">
            <v>0</v>
          </cell>
          <cell r="AN33">
            <v>97469</v>
          </cell>
          <cell r="AO33">
            <v>80701</v>
          </cell>
          <cell r="AP33">
            <v>16768</v>
          </cell>
          <cell r="AR33">
            <v>124854.88819812368</v>
          </cell>
          <cell r="AS33">
            <v>103375.57923521099</v>
          </cell>
          <cell r="AT33">
            <v>21479.308962912699</v>
          </cell>
          <cell r="AV33">
            <v>0.41</v>
          </cell>
          <cell r="AW33">
            <v>0.32700000000000001</v>
          </cell>
          <cell r="AX33">
            <v>0.75900000000000001</v>
          </cell>
          <cell r="AZ33">
            <v>0.30299999999999999</v>
          </cell>
          <cell r="BA33">
            <v>0.33600000000000002</v>
          </cell>
          <cell r="BB33">
            <v>0.16699999999999998</v>
          </cell>
          <cell r="BD33">
            <v>17487</v>
          </cell>
          <cell r="BE33">
            <v>6908</v>
          </cell>
          <cell r="BF33">
            <v>10579</v>
          </cell>
          <cell r="BH33">
            <v>0.13329134551745506</v>
          </cell>
          <cell r="BI33">
            <v>6.359552617656733E-2</v>
          </cell>
          <cell r="BJ33">
            <v>0.46872325848435514</v>
          </cell>
        </row>
        <row r="34">
          <cell r="B34">
            <v>26</v>
          </cell>
          <cell r="C34">
            <v>7</v>
          </cell>
          <cell r="D34">
            <v>3</v>
          </cell>
          <cell r="E34" t="str">
            <v>Bahraich</v>
          </cell>
          <cell r="F34" t="str">
            <v>Split</v>
          </cell>
          <cell r="G34">
            <v>2</v>
          </cell>
          <cell r="H34">
            <v>2763750</v>
          </cell>
          <cell r="I34">
            <v>2546844</v>
          </cell>
          <cell r="J34">
            <v>216906</v>
          </cell>
          <cell r="K34">
            <v>1851140</v>
          </cell>
          <cell r="L34">
            <v>1705858</v>
          </cell>
          <cell r="M34">
            <v>145282</v>
          </cell>
          <cell r="N34">
            <v>2384239</v>
          </cell>
          <cell r="O34">
            <v>2146187</v>
          </cell>
          <cell r="P34">
            <v>238052</v>
          </cell>
          <cell r="Q34">
            <v>25.19</v>
          </cell>
          <cell r="R34">
            <v>29.55</v>
          </cell>
          <cell r="S34">
            <v>2.2720506259497952E-2</v>
          </cell>
          <cell r="T34">
            <v>2.6227720680175537E-2</v>
          </cell>
          <cell r="U34">
            <v>2.5630794973076076E-2</v>
          </cell>
          <cell r="W34">
            <v>519</v>
          </cell>
          <cell r="X34">
            <v>521</v>
          </cell>
          <cell r="Y34">
            <v>536</v>
          </cell>
          <cell r="Z34">
            <v>536</v>
          </cell>
          <cell r="AA34">
            <v>536</v>
          </cell>
          <cell r="AC34">
            <v>1716</v>
          </cell>
          <cell r="AD34">
            <v>1754</v>
          </cell>
          <cell r="AE34">
            <v>1814</v>
          </cell>
          <cell r="AF34">
            <v>1864</v>
          </cell>
          <cell r="AG34">
            <v>1904</v>
          </cell>
          <cell r="AI34">
            <v>5751</v>
          </cell>
          <cell r="AK34">
            <v>449687</v>
          </cell>
          <cell r="AL34">
            <v>419800</v>
          </cell>
          <cell r="AM34">
            <v>29887</v>
          </cell>
          <cell r="AN34">
            <v>301198</v>
          </cell>
          <cell r="AO34">
            <v>281179</v>
          </cell>
          <cell r="AP34">
            <v>20019</v>
          </cell>
          <cell r="AR34">
            <v>385825.67396298778</v>
          </cell>
          <cell r="AS34">
            <v>360181.93075398554</v>
          </cell>
          <cell r="AT34">
            <v>25643.743209002227</v>
          </cell>
          <cell r="AV34">
            <v>0.41</v>
          </cell>
          <cell r="AW34">
            <v>0.32700000000000001</v>
          </cell>
          <cell r="AX34">
            <v>0.75900000000000001</v>
          </cell>
          <cell r="AZ34">
            <v>0.30299999999999999</v>
          </cell>
          <cell r="BA34">
            <v>0.33600000000000002</v>
          </cell>
          <cell r="BB34">
            <v>0.16699999999999998</v>
          </cell>
          <cell r="BD34">
            <v>58635</v>
          </cell>
          <cell r="BE34">
            <v>34208</v>
          </cell>
          <cell r="BF34">
            <v>24427</v>
          </cell>
          <cell r="BH34">
            <v>0.14462987073764758</v>
          </cell>
          <cell r="BI34">
            <v>9.0385331210624725E-2</v>
          </cell>
          <cell r="BJ34">
            <v>0.9065273371280147</v>
          </cell>
        </row>
        <row r="35">
          <cell r="B35">
            <v>27</v>
          </cell>
          <cell r="C35">
            <v>7</v>
          </cell>
          <cell r="D35">
            <v>3</v>
          </cell>
          <cell r="E35" t="str">
            <v>Balrampur</v>
          </cell>
          <cell r="F35" t="str">
            <v>New</v>
          </cell>
          <cell r="G35">
            <v>1</v>
          </cell>
          <cell r="H35">
            <v>0</v>
          </cell>
          <cell r="I35">
            <v>0</v>
          </cell>
          <cell r="J35">
            <v>0</v>
          </cell>
          <cell r="K35">
            <v>1352505</v>
          </cell>
          <cell r="L35">
            <v>1252299</v>
          </cell>
          <cell r="M35">
            <v>100206</v>
          </cell>
          <cell r="N35">
            <v>1684567</v>
          </cell>
          <cell r="O35">
            <v>1549293</v>
          </cell>
          <cell r="P35">
            <v>135274</v>
          </cell>
          <cell r="Q35">
            <v>25.52</v>
          </cell>
          <cell r="R35">
            <v>23.08</v>
          </cell>
          <cell r="S35">
            <v>2.2989775446581096E-2</v>
          </cell>
          <cell r="T35">
            <v>2.0983559238962446E-2</v>
          </cell>
          <cell r="U35">
            <v>2.2197797711060785E-2</v>
          </cell>
          <cell r="X35">
            <v>0</v>
          </cell>
          <cell r="Y35">
            <v>0</v>
          </cell>
          <cell r="Z35">
            <v>0</v>
          </cell>
          <cell r="AA35">
            <v>0</v>
          </cell>
          <cell r="AD35">
            <v>0</v>
          </cell>
          <cell r="AE35">
            <v>0</v>
          </cell>
          <cell r="AF35">
            <v>0</v>
          </cell>
          <cell r="AG35">
            <v>0</v>
          </cell>
          <cell r="AI35">
            <v>2927</v>
          </cell>
          <cell r="AK35">
            <v>0</v>
          </cell>
          <cell r="AL35">
            <v>0</v>
          </cell>
          <cell r="AM35">
            <v>0</v>
          </cell>
          <cell r="AN35">
            <v>211718</v>
          </cell>
          <cell r="AO35">
            <v>197768</v>
          </cell>
          <cell r="AP35">
            <v>13950</v>
          </cell>
          <cell r="AR35">
            <v>271204.45700202475</v>
          </cell>
          <cell r="AS35">
            <v>253334.92217183436</v>
          </cell>
          <cell r="AT35">
            <v>17869.534830190372</v>
          </cell>
          <cell r="AV35">
            <v>0.41</v>
          </cell>
          <cell r="AW35">
            <v>0.32700000000000001</v>
          </cell>
          <cell r="AX35">
            <v>0.75900000000000001</v>
          </cell>
          <cell r="AZ35">
            <v>0.30299999999999999</v>
          </cell>
          <cell r="BA35">
            <v>0.33600000000000002</v>
          </cell>
          <cell r="BB35">
            <v>0.16699999999999998</v>
          </cell>
          <cell r="BD35">
            <v>44779</v>
          </cell>
          <cell r="BE35">
            <v>30823</v>
          </cell>
          <cell r="BF35">
            <v>13956</v>
          </cell>
          <cell r="BH35">
            <v>0.15713385319529033</v>
          </cell>
          <cell r="BI35">
            <v>0.11579026210481498</v>
          </cell>
          <cell r="BJ35">
            <v>0.74325853583193069</v>
          </cell>
        </row>
        <row r="36">
          <cell r="B36">
            <v>28</v>
          </cell>
          <cell r="C36">
            <v>7</v>
          </cell>
          <cell r="D36">
            <v>3</v>
          </cell>
          <cell r="E36" t="str">
            <v>Gonda</v>
          </cell>
          <cell r="F36" t="str">
            <v>Split</v>
          </cell>
          <cell r="G36">
            <v>2</v>
          </cell>
          <cell r="H36">
            <v>3573075</v>
          </cell>
          <cell r="I36">
            <v>3308349</v>
          </cell>
          <cell r="J36">
            <v>264726</v>
          </cell>
          <cell r="K36">
            <v>2220570</v>
          </cell>
          <cell r="L36">
            <v>2056050</v>
          </cell>
          <cell r="M36">
            <v>164520</v>
          </cell>
          <cell r="N36">
            <v>2765754</v>
          </cell>
          <cell r="O36">
            <v>2569595</v>
          </cell>
          <cell r="P36">
            <v>196159</v>
          </cell>
          <cell r="Q36">
            <v>26.62</v>
          </cell>
          <cell r="R36">
            <v>25.46</v>
          </cell>
          <cell r="S36">
            <v>2.388276106248699E-2</v>
          </cell>
          <cell r="T36">
            <v>2.294086483986657E-2</v>
          </cell>
          <cell r="U36">
            <v>2.2197720393213993E-2</v>
          </cell>
          <cell r="W36">
            <v>1070</v>
          </cell>
          <cell r="X36">
            <v>1075</v>
          </cell>
          <cell r="Y36">
            <v>1085</v>
          </cell>
          <cell r="Z36">
            <v>1085</v>
          </cell>
          <cell r="AA36">
            <v>1085</v>
          </cell>
          <cell r="AC36">
            <v>9011</v>
          </cell>
          <cell r="AD36">
            <v>9066</v>
          </cell>
          <cell r="AE36">
            <v>9220</v>
          </cell>
          <cell r="AF36">
            <v>9256</v>
          </cell>
          <cell r="AG36">
            <v>9274</v>
          </cell>
          <cell r="AI36">
            <v>4425</v>
          </cell>
          <cell r="AK36">
            <v>559321</v>
          </cell>
          <cell r="AL36">
            <v>522468</v>
          </cell>
          <cell r="AM36">
            <v>36853</v>
          </cell>
          <cell r="AN36">
            <v>347603</v>
          </cell>
          <cell r="AO36">
            <v>324700</v>
          </cell>
          <cell r="AP36">
            <v>22903</v>
          </cell>
          <cell r="AR36">
            <v>445269.09789094364</v>
          </cell>
          <cell r="AS36">
            <v>415931.03651346336</v>
          </cell>
          <cell r="AT36">
            <v>29338.061377480291</v>
          </cell>
          <cell r="AV36">
            <v>0.41</v>
          </cell>
          <cell r="AW36">
            <v>0.32700000000000001</v>
          </cell>
          <cell r="AX36">
            <v>0.75900000000000001</v>
          </cell>
          <cell r="AZ36">
            <v>0.30299999999999999</v>
          </cell>
          <cell r="BA36">
            <v>0.33600000000000002</v>
          </cell>
          <cell r="BB36">
            <v>0.16699999999999998</v>
          </cell>
          <cell r="BD36">
            <v>68596</v>
          </cell>
          <cell r="BE36">
            <v>43608</v>
          </cell>
          <cell r="BF36">
            <v>24988</v>
          </cell>
          <cell r="BH36">
            <v>0.14661163196962276</v>
          </cell>
          <cell r="BI36">
            <v>9.9778514231470355E-2</v>
          </cell>
          <cell r="BJ36">
            <v>0.81057326710816757</v>
          </cell>
        </row>
        <row r="37">
          <cell r="B37">
            <v>29</v>
          </cell>
          <cell r="C37">
            <v>7</v>
          </cell>
          <cell r="D37">
            <v>3</v>
          </cell>
          <cell r="E37" t="str">
            <v>Shrawasti</v>
          </cell>
          <cell r="F37" t="str">
            <v>New</v>
          </cell>
          <cell r="G37">
            <v>1</v>
          </cell>
          <cell r="H37">
            <v>0</v>
          </cell>
          <cell r="I37">
            <v>0</v>
          </cell>
          <cell r="J37">
            <v>0</v>
          </cell>
          <cell r="K37">
            <v>912610</v>
          </cell>
          <cell r="L37">
            <v>840986</v>
          </cell>
          <cell r="M37">
            <v>71624</v>
          </cell>
          <cell r="N37">
            <v>1175428</v>
          </cell>
          <cell r="O37">
            <v>1142081</v>
          </cell>
          <cell r="P37">
            <v>33347</v>
          </cell>
          <cell r="Q37">
            <v>23.75</v>
          </cell>
          <cell r="R37">
            <v>27.3</v>
          </cell>
          <cell r="S37">
            <v>2.1537986481630966E-2</v>
          </cell>
          <cell r="T37">
            <v>2.4431302673932009E-2</v>
          </cell>
          <cell r="U37">
            <v>2.5630862572723956E-2</v>
          </cell>
          <cell r="X37">
            <v>0</v>
          </cell>
          <cell r="Y37">
            <v>0</v>
          </cell>
          <cell r="Z37">
            <v>0</v>
          </cell>
          <cell r="AA37">
            <v>0</v>
          </cell>
          <cell r="AD37">
            <v>0</v>
          </cell>
          <cell r="AE37">
            <v>0</v>
          </cell>
          <cell r="AF37">
            <v>0</v>
          </cell>
          <cell r="AG37">
            <v>0</v>
          </cell>
          <cell r="AI37">
            <v>1126</v>
          </cell>
          <cell r="AK37">
            <v>0</v>
          </cell>
          <cell r="AL37">
            <v>0</v>
          </cell>
          <cell r="AM37">
            <v>0</v>
          </cell>
          <cell r="AN37">
            <v>148489</v>
          </cell>
          <cell r="AO37">
            <v>138621</v>
          </cell>
          <cell r="AP37">
            <v>9868</v>
          </cell>
          <cell r="AR37">
            <v>190209.98977778768</v>
          </cell>
          <cell r="AS37">
            <v>177569.37546206592</v>
          </cell>
          <cell r="AT37">
            <v>12640.614315721763</v>
          </cell>
          <cell r="AV37">
            <v>0.41</v>
          </cell>
          <cell r="AW37">
            <v>0.32700000000000001</v>
          </cell>
          <cell r="AX37">
            <v>0.75900000000000001</v>
          </cell>
          <cell r="AZ37">
            <v>0.30299999999999999</v>
          </cell>
          <cell r="BA37">
            <v>0.33600000000000002</v>
          </cell>
          <cell r="BB37">
            <v>0.16699999999999998</v>
          </cell>
          <cell r="BD37">
            <v>0</v>
          </cell>
          <cell r="BE37">
            <v>0</v>
          </cell>
          <cell r="BF37">
            <v>0</v>
          </cell>
          <cell r="BH37">
            <v>0</v>
          </cell>
          <cell r="BI37">
            <v>0</v>
          </cell>
          <cell r="BJ37">
            <v>0</v>
          </cell>
        </row>
        <row r="38">
          <cell r="B38">
            <v>30</v>
          </cell>
          <cell r="C38">
            <v>8</v>
          </cell>
          <cell r="D38">
            <v>3</v>
          </cell>
          <cell r="E38" t="str">
            <v>Ambedaker Nagar</v>
          </cell>
          <cell r="F38" t="str">
            <v>New</v>
          </cell>
          <cell r="G38">
            <v>1</v>
          </cell>
          <cell r="H38">
            <v>0</v>
          </cell>
          <cell r="I38">
            <v>0</v>
          </cell>
          <cell r="J38">
            <v>0</v>
          </cell>
          <cell r="K38">
            <v>1466598</v>
          </cell>
          <cell r="L38">
            <v>1295626</v>
          </cell>
          <cell r="M38">
            <v>170972</v>
          </cell>
          <cell r="N38">
            <v>2025373</v>
          </cell>
          <cell r="O38">
            <v>1844711</v>
          </cell>
          <cell r="P38">
            <v>180662</v>
          </cell>
          <cell r="Q38">
            <v>25.45</v>
          </cell>
          <cell r="R38">
            <v>24.31</v>
          </cell>
          <cell r="S38">
            <v>2.2932711025443364E-2</v>
          </cell>
          <cell r="T38">
            <v>2.1999319552667984E-2</v>
          </cell>
          <cell r="U38">
            <v>3.2807523215863332E-2</v>
          </cell>
          <cell r="W38">
            <v>790</v>
          </cell>
          <cell r="X38">
            <v>790</v>
          </cell>
          <cell r="Y38">
            <v>802</v>
          </cell>
          <cell r="Z38">
            <v>802</v>
          </cell>
          <cell r="AA38">
            <v>802</v>
          </cell>
          <cell r="AC38">
            <v>11818</v>
          </cell>
          <cell r="AD38">
            <v>11922</v>
          </cell>
          <cell r="AE38">
            <v>12042</v>
          </cell>
          <cell r="AF38">
            <v>12162</v>
          </cell>
          <cell r="AG38">
            <v>12262</v>
          </cell>
          <cell r="AI38">
            <v>2372</v>
          </cell>
          <cell r="AK38">
            <v>0</v>
          </cell>
          <cell r="AL38">
            <v>0</v>
          </cell>
          <cell r="AM38">
            <v>0</v>
          </cell>
          <cell r="AN38">
            <v>232211</v>
          </cell>
          <cell r="AO38">
            <v>207417</v>
          </cell>
          <cell r="AP38">
            <v>24794</v>
          </cell>
          <cell r="AR38">
            <v>297455.38010418182</v>
          </cell>
          <cell r="AS38">
            <v>265695.00400527572</v>
          </cell>
          <cell r="AT38">
            <v>31760.376098906097</v>
          </cell>
          <cell r="AV38">
            <v>0.41</v>
          </cell>
          <cell r="AW38">
            <v>0.32700000000000001</v>
          </cell>
          <cell r="AX38">
            <v>0.75900000000000001</v>
          </cell>
          <cell r="AZ38">
            <v>0.30299999999999999</v>
          </cell>
          <cell r="BA38">
            <v>0.33600000000000002</v>
          </cell>
          <cell r="BB38">
            <v>0.16699999999999998</v>
          </cell>
          <cell r="BD38">
            <v>63878</v>
          </cell>
          <cell r="BE38">
            <v>48643</v>
          </cell>
          <cell r="BF38">
            <v>15235</v>
          </cell>
          <cell r="BH38">
            <v>0.20437213113260985</v>
          </cell>
          <cell r="BI38">
            <v>0.17423249490920034</v>
          </cell>
          <cell r="BJ38">
            <v>0.45650865313595473</v>
          </cell>
        </row>
        <row r="39">
          <cell r="B39">
            <v>31</v>
          </cell>
          <cell r="C39">
            <v>8</v>
          </cell>
          <cell r="D39">
            <v>3</v>
          </cell>
          <cell r="E39" t="str">
            <v>Barabanki</v>
          </cell>
          <cell r="H39">
            <v>2423136</v>
          </cell>
          <cell r="I39">
            <v>2198258</v>
          </cell>
          <cell r="J39">
            <v>224878</v>
          </cell>
          <cell r="K39">
            <v>2423136</v>
          </cell>
          <cell r="L39">
            <v>2198258</v>
          </cell>
          <cell r="M39">
            <v>224878</v>
          </cell>
          <cell r="N39">
            <v>2673394</v>
          </cell>
          <cell r="O39">
            <v>2425535</v>
          </cell>
          <cell r="P39">
            <v>247859</v>
          </cell>
          <cell r="Q39">
            <v>26.59</v>
          </cell>
          <cell r="R39">
            <v>26.4</v>
          </cell>
          <cell r="S39">
            <v>2.3858499683352186E-2</v>
          </cell>
          <cell r="T39">
            <v>2.3704724006482714E-2</v>
          </cell>
          <cell r="U39">
            <v>9.8770852947653864E-3</v>
          </cell>
          <cell r="X39">
            <v>0</v>
          </cell>
          <cell r="Y39">
            <v>0</v>
          </cell>
          <cell r="Z39">
            <v>0</v>
          </cell>
          <cell r="AA39">
            <v>0</v>
          </cell>
          <cell r="AD39">
            <v>14</v>
          </cell>
          <cell r="AE39">
            <v>0</v>
          </cell>
          <cell r="AF39">
            <v>0</v>
          </cell>
          <cell r="AG39">
            <v>0</v>
          </cell>
          <cell r="AI39">
            <v>3825</v>
          </cell>
          <cell r="AK39">
            <v>431765</v>
          </cell>
          <cell r="AL39">
            <v>398505</v>
          </cell>
          <cell r="AM39">
            <v>33260</v>
          </cell>
          <cell r="AN39">
            <v>431765</v>
          </cell>
          <cell r="AO39">
            <v>398505</v>
          </cell>
          <cell r="AP39">
            <v>33260</v>
          </cell>
          <cell r="AR39">
            <v>553078.11512237601</v>
          </cell>
          <cell r="AS39">
            <v>510473.04498243827</v>
          </cell>
          <cell r="AT39">
            <v>42605.070139937758</v>
          </cell>
          <cell r="AV39">
            <v>0.41</v>
          </cell>
          <cell r="AW39">
            <v>0.32700000000000001</v>
          </cell>
          <cell r="AX39">
            <v>0.75900000000000001</v>
          </cell>
          <cell r="AZ39">
            <v>0.30299999999999999</v>
          </cell>
          <cell r="BA39">
            <v>0.33600000000000002</v>
          </cell>
          <cell r="BB39">
            <v>0.16699999999999998</v>
          </cell>
          <cell r="BD39">
            <v>81614</v>
          </cell>
          <cell r="BE39">
            <v>58102</v>
          </cell>
          <cell r="BF39">
            <v>23512</v>
          </cell>
          <cell r="BH39">
            <v>0.14043339063547985</v>
          </cell>
          <cell r="BI39">
            <v>0.10832045099460826</v>
          </cell>
          <cell r="BJ39">
            <v>0.52519487625140104</v>
          </cell>
        </row>
        <row r="40">
          <cell r="B40">
            <v>32</v>
          </cell>
          <cell r="C40">
            <v>8</v>
          </cell>
          <cell r="D40">
            <v>3</v>
          </cell>
          <cell r="E40" t="str">
            <v>Faizabad</v>
          </cell>
          <cell r="F40" t="str">
            <v>Split</v>
          </cell>
          <cell r="G40">
            <v>2</v>
          </cell>
          <cell r="H40">
            <v>2978484</v>
          </cell>
          <cell r="I40">
            <v>2631261</v>
          </cell>
          <cell r="J40">
            <v>347223</v>
          </cell>
          <cell r="K40">
            <v>1511886</v>
          </cell>
          <cell r="L40">
            <v>1335635</v>
          </cell>
          <cell r="M40">
            <v>176251</v>
          </cell>
          <cell r="N40">
            <v>2087914</v>
          </cell>
          <cell r="O40">
            <v>1806600</v>
          </cell>
          <cell r="P40">
            <v>281314</v>
          </cell>
          <cell r="Q40">
            <v>23.77</v>
          </cell>
          <cell r="R40">
            <v>23.87</v>
          </cell>
          <cell r="S40">
            <v>2.1554494985880135E-2</v>
          </cell>
          <cell r="T40">
            <v>2.1637001511741971E-2</v>
          </cell>
          <cell r="U40">
            <v>3.2807435963712051E-2</v>
          </cell>
          <cell r="W40">
            <v>0</v>
          </cell>
          <cell r="X40">
            <v>0</v>
          </cell>
          <cell r="Y40">
            <v>0</v>
          </cell>
          <cell r="Z40">
            <v>0</v>
          </cell>
          <cell r="AA40">
            <v>0</v>
          </cell>
          <cell r="AC40">
            <v>0</v>
          </cell>
          <cell r="AD40">
            <v>4</v>
          </cell>
          <cell r="AE40">
            <v>0</v>
          </cell>
          <cell r="AF40">
            <v>0</v>
          </cell>
          <cell r="AG40">
            <v>0</v>
          </cell>
          <cell r="AI40">
            <v>2764</v>
          </cell>
          <cell r="AK40">
            <v>471593</v>
          </cell>
          <cell r="AL40">
            <v>421239</v>
          </cell>
          <cell r="AM40">
            <v>50354</v>
          </cell>
          <cell r="AN40">
            <v>239382</v>
          </cell>
          <cell r="AO40">
            <v>213822</v>
          </cell>
          <cell r="AP40">
            <v>25560</v>
          </cell>
          <cell r="AR40">
            <v>306641.21768606675</v>
          </cell>
          <cell r="AS40">
            <v>273899.61838429864</v>
          </cell>
          <cell r="AT40">
            <v>32741.599301768165</v>
          </cell>
          <cell r="AV40">
            <v>0.41</v>
          </cell>
          <cell r="AW40">
            <v>0.32700000000000001</v>
          </cell>
          <cell r="AX40">
            <v>0.75900000000000001</v>
          </cell>
          <cell r="AZ40">
            <v>0.30299999999999999</v>
          </cell>
          <cell r="BA40">
            <v>0.33600000000000002</v>
          </cell>
          <cell r="BB40">
            <v>0.16699999999999998</v>
          </cell>
          <cell r="BD40">
            <v>109635</v>
          </cell>
          <cell r="BE40">
            <v>72594</v>
          </cell>
          <cell r="BF40">
            <v>37041</v>
          </cell>
          <cell r="BH40">
            <v>0.34025998783361489</v>
          </cell>
          <cell r="BI40">
            <v>0.25223275995112732</v>
          </cell>
          <cell r="BJ40">
            <v>1.0766511427745082</v>
          </cell>
        </row>
        <row r="41">
          <cell r="B41">
            <v>33</v>
          </cell>
          <cell r="C41">
            <v>8</v>
          </cell>
          <cell r="D41">
            <v>3</v>
          </cell>
          <cell r="E41" t="str">
            <v>Sultanpur</v>
          </cell>
          <cell r="H41">
            <v>2558970</v>
          </cell>
          <cell r="I41">
            <v>2444802</v>
          </cell>
          <cell r="J41">
            <v>114168</v>
          </cell>
          <cell r="K41">
            <v>2558970</v>
          </cell>
          <cell r="L41">
            <v>2444802</v>
          </cell>
          <cell r="M41">
            <v>114168</v>
          </cell>
          <cell r="N41">
            <v>3190926</v>
          </cell>
          <cell r="O41">
            <v>3038675</v>
          </cell>
          <cell r="P41">
            <v>152251</v>
          </cell>
          <cell r="Q41">
            <v>25.32</v>
          </cell>
          <cell r="R41">
            <v>24.2</v>
          </cell>
          <cell r="S41">
            <v>2.2826658171600567E-2</v>
          </cell>
          <cell r="T41">
            <v>2.1908848379270873E-2</v>
          </cell>
          <cell r="U41">
            <v>2.2315990452679513E-2</v>
          </cell>
          <cell r="W41">
            <v>471</v>
          </cell>
          <cell r="X41">
            <v>477</v>
          </cell>
          <cell r="Y41">
            <v>481</v>
          </cell>
          <cell r="Z41">
            <v>481</v>
          </cell>
          <cell r="AA41">
            <v>481</v>
          </cell>
          <cell r="AC41">
            <v>8870</v>
          </cell>
          <cell r="AD41">
            <v>9192</v>
          </cell>
          <cell r="AE41">
            <v>9532</v>
          </cell>
          <cell r="AF41">
            <v>9645</v>
          </cell>
          <cell r="AG41">
            <v>9773</v>
          </cell>
          <cell r="AI41">
            <v>4436</v>
          </cell>
          <cell r="AK41">
            <v>415049</v>
          </cell>
          <cell r="AL41">
            <v>398823</v>
          </cell>
          <cell r="AM41">
            <v>16226</v>
          </cell>
          <cell r="AN41">
            <v>415049</v>
          </cell>
          <cell r="AO41">
            <v>398823</v>
          </cell>
          <cell r="AP41">
            <v>16226</v>
          </cell>
          <cell r="AR41">
            <v>531665.41661187692</v>
          </cell>
          <cell r="AS41">
            <v>510880.3935183523</v>
          </cell>
          <cell r="AT41">
            <v>20785.023093524658</v>
          </cell>
          <cell r="AV41">
            <v>0.41</v>
          </cell>
          <cell r="AW41">
            <v>0.32700000000000001</v>
          </cell>
          <cell r="AX41">
            <v>0.75900000000000001</v>
          </cell>
          <cell r="AZ41">
            <v>0.30299999999999999</v>
          </cell>
          <cell r="BA41">
            <v>0.33600000000000002</v>
          </cell>
          <cell r="BB41">
            <v>0.16699999999999998</v>
          </cell>
          <cell r="BD41">
            <v>117382</v>
          </cell>
          <cell r="BE41">
            <v>102139</v>
          </cell>
          <cell r="BF41">
            <v>15243</v>
          </cell>
          <cell r="BH41">
            <v>0.21011414261930533</v>
          </cell>
          <cell r="BI41">
            <v>0.19026747635469807</v>
          </cell>
          <cell r="BJ41">
            <v>0.69793042387466397</v>
          </cell>
        </row>
        <row r="42">
          <cell r="B42">
            <v>34</v>
          </cell>
          <cell r="C42">
            <v>9</v>
          </cell>
          <cell r="D42">
            <v>4</v>
          </cell>
          <cell r="E42" t="str">
            <v>Deoria</v>
          </cell>
          <cell r="F42" t="str">
            <v>Split</v>
          </cell>
          <cell r="G42">
            <v>2</v>
          </cell>
          <cell r="H42">
            <v>4440024</v>
          </cell>
          <cell r="I42">
            <v>4113897</v>
          </cell>
          <cell r="J42">
            <v>326127</v>
          </cell>
          <cell r="K42">
            <v>2156220</v>
          </cell>
          <cell r="L42">
            <v>1997843</v>
          </cell>
          <cell r="M42">
            <v>158377</v>
          </cell>
          <cell r="N42">
            <v>2730376</v>
          </cell>
          <cell r="O42">
            <v>2460256</v>
          </cell>
          <cell r="P42">
            <v>270120</v>
          </cell>
          <cell r="Q42">
            <v>24.95</v>
          </cell>
          <cell r="R42">
            <v>25.03</v>
          </cell>
          <cell r="S42">
            <v>2.2524272591935457E-2</v>
          </cell>
          <cell r="T42">
            <v>2.2589721477868308E-2</v>
          </cell>
          <cell r="U42">
            <v>2.3889145080040253E-2</v>
          </cell>
          <cell r="W42">
            <v>1275</v>
          </cell>
          <cell r="X42">
            <v>1285</v>
          </cell>
          <cell r="Y42">
            <v>1291</v>
          </cell>
          <cell r="Z42">
            <v>1291</v>
          </cell>
          <cell r="AA42">
            <v>1291</v>
          </cell>
          <cell r="AC42">
            <v>8247</v>
          </cell>
          <cell r="AD42">
            <v>8341</v>
          </cell>
          <cell r="AE42">
            <v>8415</v>
          </cell>
          <cell r="AF42">
            <v>8452</v>
          </cell>
          <cell r="AG42">
            <v>8483</v>
          </cell>
          <cell r="AI42">
            <v>2535</v>
          </cell>
          <cell r="AK42">
            <v>648411</v>
          </cell>
          <cell r="AL42">
            <v>604506</v>
          </cell>
          <cell r="AM42">
            <v>43905</v>
          </cell>
          <cell r="AN42">
            <v>314890</v>
          </cell>
          <cell r="AO42">
            <v>293568</v>
          </cell>
          <cell r="AP42">
            <v>21322</v>
          </cell>
          <cell r="AR42">
            <v>403364.71847158752</v>
          </cell>
          <cell r="AS42">
            <v>376051.87104152882</v>
          </cell>
          <cell r="AT42">
            <v>27312.847430058719</v>
          </cell>
          <cell r="AV42">
            <v>0.41</v>
          </cell>
          <cell r="AW42">
            <v>0.32700000000000001</v>
          </cell>
          <cell r="AX42">
            <v>0.75900000000000001</v>
          </cell>
          <cell r="AZ42">
            <v>0.30299999999999999</v>
          </cell>
          <cell r="BA42">
            <v>0.33600000000000002</v>
          </cell>
          <cell r="BB42">
            <v>0.16699999999999998</v>
          </cell>
          <cell r="BD42">
            <v>97642</v>
          </cell>
          <cell r="BE42">
            <v>75812</v>
          </cell>
          <cell r="BF42">
            <v>21830</v>
          </cell>
          <cell r="BH42">
            <v>0.23037266688170177</v>
          </cell>
          <cell r="BI42">
            <v>0.19185909525255887</v>
          </cell>
          <cell r="BJ42">
            <v>0.76063963039470384</v>
          </cell>
        </row>
        <row r="43">
          <cell r="B43">
            <v>35</v>
          </cell>
          <cell r="C43">
            <v>9</v>
          </cell>
          <cell r="D43">
            <v>4</v>
          </cell>
          <cell r="E43" t="str">
            <v>Gorakhpur</v>
          </cell>
          <cell r="H43">
            <v>3066002</v>
          </cell>
          <cell r="I43">
            <v>2490726</v>
          </cell>
          <cell r="J43">
            <v>575276</v>
          </cell>
          <cell r="K43">
            <v>3066002</v>
          </cell>
          <cell r="L43">
            <v>2490726</v>
          </cell>
          <cell r="M43">
            <v>575276</v>
          </cell>
          <cell r="N43">
            <v>3784720</v>
          </cell>
          <cell r="O43">
            <v>3044155</v>
          </cell>
          <cell r="P43">
            <v>740565</v>
          </cell>
          <cell r="Q43">
            <v>24.6</v>
          </cell>
          <cell r="R43">
            <v>23.44</v>
          </cell>
          <cell r="S43">
            <v>2.2237489549933986E-2</v>
          </cell>
          <cell r="T43">
            <v>2.1281797128665625E-2</v>
          </cell>
          <cell r="U43">
            <v>2.1283068941806871E-2</v>
          </cell>
          <cell r="W43">
            <v>721</v>
          </cell>
          <cell r="X43">
            <v>721</v>
          </cell>
          <cell r="Y43">
            <v>722</v>
          </cell>
          <cell r="Z43">
            <v>722</v>
          </cell>
          <cell r="AA43">
            <v>722</v>
          </cell>
          <cell r="AC43">
            <v>13607</v>
          </cell>
          <cell r="AD43">
            <v>13687</v>
          </cell>
          <cell r="AE43">
            <v>13848</v>
          </cell>
          <cell r="AF43">
            <v>13910</v>
          </cell>
          <cell r="AG43">
            <v>13970</v>
          </cell>
          <cell r="AI43">
            <v>3321</v>
          </cell>
          <cell r="AK43">
            <v>422713</v>
          </cell>
          <cell r="AL43">
            <v>340677</v>
          </cell>
          <cell r="AM43">
            <v>82036</v>
          </cell>
          <cell r="AN43">
            <v>422713</v>
          </cell>
          <cell r="AO43">
            <v>340677</v>
          </cell>
          <cell r="AP43">
            <v>82036</v>
          </cell>
          <cell r="AR43">
            <v>541482.77252145251</v>
          </cell>
          <cell r="AS43">
            <v>436397.09801754588</v>
          </cell>
          <cell r="AT43">
            <v>105085.67450390662</v>
          </cell>
          <cell r="AV43">
            <v>0.41</v>
          </cell>
          <cell r="AW43">
            <v>0.32700000000000001</v>
          </cell>
          <cell r="AX43">
            <v>0.75900000000000001</v>
          </cell>
          <cell r="AZ43">
            <v>0.30299999999999999</v>
          </cell>
          <cell r="BA43">
            <v>0.33600000000000002</v>
          </cell>
          <cell r="BB43">
            <v>0.16699999999999998</v>
          </cell>
          <cell r="BD43">
            <v>200402</v>
          </cell>
          <cell r="BE43">
            <v>97829</v>
          </cell>
          <cell r="BF43">
            <v>102573</v>
          </cell>
          <cell r="BH43">
            <v>0.3522164208593826</v>
          </cell>
          <cell r="BI43">
            <v>0.21334278118545313</v>
          </cell>
          <cell r="BJ43">
            <v>0.92892731538368034</v>
          </cell>
        </row>
        <row r="44">
          <cell r="B44">
            <v>36</v>
          </cell>
          <cell r="C44">
            <v>9</v>
          </cell>
          <cell r="D44">
            <v>4</v>
          </cell>
          <cell r="E44" t="str">
            <v>Kushinagar</v>
          </cell>
          <cell r="F44" t="str">
            <v>New</v>
          </cell>
          <cell r="G44">
            <v>1</v>
          </cell>
          <cell r="H44">
            <v>0</v>
          </cell>
          <cell r="I44">
            <v>0</v>
          </cell>
          <cell r="J44">
            <v>0</v>
          </cell>
          <cell r="K44">
            <v>2283804</v>
          </cell>
          <cell r="L44">
            <v>2116054</v>
          </cell>
          <cell r="M44">
            <v>167750</v>
          </cell>
          <cell r="N44">
            <v>2891933</v>
          </cell>
          <cell r="O44">
            <v>2759414</v>
          </cell>
          <cell r="P44">
            <v>132519</v>
          </cell>
          <cell r="Q44">
            <v>29.01</v>
          </cell>
          <cell r="R44">
            <v>28.17</v>
          </cell>
          <cell r="S44">
            <v>2.5799156281759439E-2</v>
          </cell>
          <cell r="T44">
            <v>2.5129280726861936E-2</v>
          </cell>
          <cell r="U44">
            <v>2.3889147427369695E-2</v>
          </cell>
          <cell r="W44">
            <v>0</v>
          </cell>
          <cell r="X44">
            <v>0</v>
          </cell>
          <cell r="Y44">
            <v>0</v>
          </cell>
          <cell r="Z44">
            <v>0</v>
          </cell>
          <cell r="AA44">
            <v>0</v>
          </cell>
          <cell r="AC44">
            <v>10</v>
          </cell>
          <cell r="AD44">
            <v>10</v>
          </cell>
          <cell r="AE44">
            <v>10</v>
          </cell>
          <cell r="AF44">
            <v>10</v>
          </cell>
          <cell r="AG44">
            <v>10</v>
          </cell>
          <cell r="AI44">
            <v>2910</v>
          </cell>
          <cell r="AK44">
            <v>0</v>
          </cell>
          <cell r="AL44">
            <v>0</v>
          </cell>
          <cell r="AM44">
            <v>0</v>
          </cell>
          <cell r="AN44">
            <v>333521</v>
          </cell>
          <cell r="AO44">
            <v>310938</v>
          </cell>
          <cell r="AP44">
            <v>22583</v>
          </cell>
          <cell r="AR44">
            <v>427230.4749892418</v>
          </cell>
          <cell r="AS44">
            <v>398302.32408815296</v>
          </cell>
          <cell r="AT44">
            <v>28928.150901088829</v>
          </cell>
          <cell r="AV44">
            <v>0.41</v>
          </cell>
          <cell r="AW44">
            <v>0.32700000000000001</v>
          </cell>
          <cell r="AX44">
            <v>0.75900000000000001</v>
          </cell>
          <cell r="AZ44">
            <v>0.30299999999999999</v>
          </cell>
          <cell r="BA44">
            <v>0.33600000000000002</v>
          </cell>
          <cell r="BB44">
            <v>0.16699999999999998</v>
          </cell>
          <cell r="BD44">
            <v>83965</v>
          </cell>
          <cell r="BE44">
            <v>67033</v>
          </cell>
          <cell r="BF44">
            <v>16932</v>
          </cell>
          <cell r="BH44">
            <v>0.18703731542643998</v>
          </cell>
          <cell r="BI44">
            <v>0.16016514373527976</v>
          </cell>
          <cell r="BJ44">
            <v>0.55703152883059248</v>
          </cell>
        </row>
        <row r="45">
          <cell r="B45">
            <v>37</v>
          </cell>
          <cell r="C45">
            <v>9</v>
          </cell>
          <cell r="D45">
            <v>4</v>
          </cell>
          <cell r="E45" t="str">
            <v>Maharajganj</v>
          </cell>
          <cell r="H45">
            <v>1676378</v>
          </cell>
          <cell r="I45">
            <v>1593461</v>
          </cell>
          <cell r="J45">
            <v>82917</v>
          </cell>
          <cell r="K45">
            <v>1676378</v>
          </cell>
          <cell r="L45">
            <v>1593461</v>
          </cell>
          <cell r="M45">
            <v>82917</v>
          </cell>
          <cell r="N45">
            <v>2167041</v>
          </cell>
          <cell r="O45">
            <v>2056632</v>
          </cell>
          <cell r="P45">
            <v>110409</v>
          </cell>
          <cell r="Q45">
            <v>25.56</v>
          </cell>
          <cell r="R45">
            <v>29.27</v>
          </cell>
          <cell r="S45">
            <v>2.3022370829143046E-2</v>
          </cell>
          <cell r="T45">
            <v>2.6005703223787036E-2</v>
          </cell>
          <cell r="U45">
            <v>2.6005095275626555E-2</v>
          </cell>
          <cell r="W45">
            <v>1</v>
          </cell>
          <cell r="X45">
            <v>1</v>
          </cell>
          <cell r="Y45">
            <v>1</v>
          </cell>
          <cell r="Z45">
            <v>1</v>
          </cell>
          <cell r="AA45">
            <v>1</v>
          </cell>
          <cell r="AC45">
            <v>740</v>
          </cell>
          <cell r="AD45">
            <v>774</v>
          </cell>
          <cell r="AE45">
            <v>830</v>
          </cell>
          <cell r="AF45">
            <v>870</v>
          </cell>
          <cell r="AG45">
            <v>887</v>
          </cell>
          <cell r="AI45">
            <v>2951</v>
          </cell>
          <cell r="AK45">
            <v>257021</v>
          </cell>
          <cell r="AL45">
            <v>244644</v>
          </cell>
          <cell r="AM45">
            <v>12377</v>
          </cell>
          <cell r="AN45">
            <v>257021</v>
          </cell>
          <cell r="AO45">
            <v>244644</v>
          </cell>
          <cell r="AP45">
            <v>12377</v>
          </cell>
          <cell r="AR45">
            <v>329236.2517269075</v>
          </cell>
          <cell r="AS45">
            <v>313381.68308222893</v>
          </cell>
          <cell r="AT45">
            <v>15854.568644678582</v>
          </cell>
          <cell r="AV45">
            <v>0.41</v>
          </cell>
          <cell r="AW45">
            <v>0.32700000000000001</v>
          </cell>
          <cell r="AX45">
            <v>0.75900000000000001</v>
          </cell>
          <cell r="AZ45">
            <v>0.30299999999999999</v>
          </cell>
          <cell r="BA45">
            <v>0.33600000000000002</v>
          </cell>
          <cell r="BB45">
            <v>0.16699999999999998</v>
          </cell>
          <cell r="BD45">
            <v>56555</v>
          </cell>
          <cell r="BE45">
            <v>50657</v>
          </cell>
          <cell r="BF45">
            <v>5898</v>
          </cell>
          <cell r="BH45">
            <v>0.16347658246876662</v>
          </cell>
          <cell r="BI45">
            <v>0.15383602510926436</v>
          </cell>
          <cell r="BJ45">
            <v>0.35403200903886128</v>
          </cell>
        </row>
        <row r="46">
          <cell r="B46">
            <v>38</v>
          </cell>
          <cell r="C46">
            <v>10</v>
          </cell>
          <cell r="D46">
            <v>2</v>
          </cell>
          <cell r="E46" t="str">
            <v>Jalaun</v>
          </cell>
          <cell r="H46">
            <v>1219377</v>
          </cell>
          <cell r="I46">
            <v>950180</v>
          </cell>
          <cell r="J46">
            <v>269197</v>
          </cell>
          <cell r="K46">
            <v>1219377</v>
          </cell>
          <cell r="L46">
            <v>950180</v>
          </cell>
          <cell r="M46">
            <v>269197</v>
          </cell>
          <cell r="N46">
            <v>1455859</v>
          </cell>
          <cell r="O46">
            <v>1115381</v>
          </cell>
          <cell r="P46">
            <v>340478</v>
          </cell>
          <cell r="Q46">
            <v>23.64</v>
          </cell>
          <cell r="R46">
            <v>19.39</v>
          </cell>
          <cell r="S46">
            <v>2.144714676324333E-2</v>
          </cell>
          <cell r="T46">
            <v>1.7880501763361423E-2</v>
          </cell>
          <cell r="U46">
            <v>1.7883634038733165E-2</v>
          </cell>
          <cell r="W46">
            <v>559</v>
          </cell>
          <cell r="X46">
            <v>560</v>
          </cell>
          <cell r="Y46">
            <v>561</v>
          </cell>
          <cell r="Z46">
            <v>561</v>
          </cell>
          <cell r="AA46">
            <v>561</v>
          </cell>
          <cell r="AC46">
            <v>4543</v>
          </cell>
          <cell r="AD46">
            <v>4603</v>
          </cell>
          <cell r="AE46">
            <v>4703</v>
          </cell>
          <cell r="AF46">
            <v>4818</v>
          </cell>
          <cell r="AG46">
            <v>4928</v>
          </cell>
          <cell r="AI46">
            <v>4565</v>
          </cell>
          <cell r="AK46">
            <v>188046</v>
          </cell>
          <cell r="AL46">
            <v>149281</v>
          </cell>
          <cell r="AM46">
            <v>38765</v>
          </cell>
          <cell r="AN46">
            <v>188046</v>
          </cell>
          <cell r="AO46">
            <v>149281</v>
          </cell>
          <cell r="AP46">
            <v>38765</v>
          </cell>
          <cell r="AR46">
            <v>240881.3295109662</v>
          </cell>
          <cell r="AS46">
            <v>191224.51820685656</v>
          </cell>
          <cell r="AT46">
            <v>49656.811304109659</v>
          </cell>
          <cell r="AV46">
            <v>0.41</v>
          </cell>
          <cell r="AW46">
            <v>0.32700000000000001</v>
          </cell>
          <cell r="AX46">
            <v>0.75900000000000001</v>
          </cell>
          <cell r="AZ46">
            <v>0.30299999999999999</v>
          </cell>
          <cell r="BA46">
            <v>0.33600000000000002</v>
          </cell>
          <cell r="BB46">
            <v>0.16699999999999998</v>
          </cell>
          <cell r="BD46">
            <v>40451</v>
          </cell>
          <cell r="BE46">
            <v>386</v>
          </cell>
          <cell r="BF46">
            <v>40065</v>
          </cell>
          <cell r="BH46">
            <v>0.15981528547615009</v>
          </cell>
          <cell r="BI46">
            <v>1.9210378479594917E-3</v>
          </cell>
          <cell r="BJ46">
            <v>0.76785375265489186</v>
          </cell>
        </row>
        <row r="47">
          <cell r="B47">
            <v>39</v>
          </cell>
          <cell r="C47">
            <v>10</v>
          </cell>
          <cell r="D47">
            <v>2</v>
          </cell>
          <cell r="E47" t="str">
            <v>Jhansi</v>
          </cell>
          <cell r="H47">
            <v>1429698</v>
          </cell>
          <cell r="I47">
            <v>863342</v>
          </cell>
          <cell r="J47">
            <v>566356</v>
          </cell>
          <cell r="K47">
            <v>1429698</v>
          </cell>
          <cell r="L47">
            <v>863342</v>
          </cell>
          <cell r="M47">
            <v>566356</v>
          </cell>
          <cell r="N47">
            <v>1746715</v>
          </cell>
          <cell r="O47">
            <v>1029164</v>
          </cell>
          <cell r="P47">
            <v>717551</v>
          </cell>
          <cell r="Q47">
            <v>24.66</v>
          </cell>
          <cell r="R47">
            <v>23.23</v>
          </cell>
          <cell r="S47">
            <v>2.2286703805709962E-2</v>
          </cell>
          <cell r="T47">
            <v>2.1107920312171569E-2</v>
          </cell>
          <cell r="U47">
            <v>2.0229258002185224E-2</v>
          </cell>
          <cell r="W47">
            <v>373</v>
          </cell>
          <cell r="X47">
            <v>376</v>
          </cell>
          <cell r="Y47">
            <v>382</v>
          </cell>
          <cell r="Z47">
            <v>382</v>
          </cell>
          <cell r="AA47">
            <v>382</v>
          </cell>
          <cell r="AC47">
            <v>9296</v>
          </cell>
          <cell r="AD47">
            <v>9640</v>
          </cell>
          <cell r="AE47">
            <v>10209</v>
          </cell>
          <cell r="AF47">
            <v>10524</v>
          </cell>
          <cell r="AG47">
            <v>10621</v>
          </cell>
          <cell r="AI47">
            <v>5024</v>
          </cell>
          <cell r="AK47">
            <v>227712</v>
          </cell>
          <cell r="AL47">
            <v>141501</v>
          </cell>
          <cell r="AM47">
            <v>86211</v>
          </cell>
          <cell r="AN47">
            <v>227712</v>
          </cell>
          <cell r="AO47">
            <v>141501</v>
          </cell>
          <cell r="AP47">
            <v>86211</v>
          </cell>
          <cell r="AR47">
            <v>291692.29500016558</v>
          </cell>
          <cell r="AS47">
            <v>181258.56974958908</v>
          </cell>
          <cell r="AT47">
            <v>110433.72525057649</v>
          </cell>
          <cell r="AV47">
            <v>0.41</v>
          </cell>
          <cell r="AW47">
            <v>0.32700000000000001</v>
          </cell>
          <cell r="AX47">
            <v>0.75900000000000001</v>
          </cell>
          <cell r="AZ47">
            <v>0.30299999999999999</v>
          </cell>
          <cell r="BA47">
            <v>0.33600000000000002</v>
          </cell>
          <cell r="BB47">
            <v>0.16699999999999998</v>
          </cell>
          <cell r="BD47">
            <v>88143</v>
          </cell>
          <cell r="BE47">
            <v>35953</v>
          </cell>
          <cell r="BF47">
            <v>52190</v>
          </cell>
          <cell r="BH47">
            <v>0.28757760499080914</v>
          </cell>
          <cell r="BI47">
            <v>0.1887681753897518</v>
          </cell>
          <cell r="BJ47">
            <v>0.44975682919629595</v>
          </cell>
        </row>
        <row r="48">
          <cell r="B48">
            <v>40</v>
          </cell>
          <cell r="C48">
            <v>10</v>
          </cell>
          <cell r="D48">
            <v>2</v>
          </cell>
          <cell r="E48" t="str">
            <v>Lalitpur</v>
          </cell>
          <cell r="H48">
            <v>752043</v>
          </cell>
          <cell r="I48">
            <v>646495</v>
          </cell>
          <cell r="J48">
            <v>105548</v>
          </cell>
          <cell r="K48">
            <v>752043</v>
          </cell>
          <cell r="L48">
            <v>646495</v>
          </cell>
          <cell r="M48">
            <v>105548</v>
          </cell>
          <cell r="N48">
            <v>977447</v>
          </cell>
          <cell r="O48">
            <v>835616</v>
          </cell>
          <cell r="P48">
            <v>141831</v>
          </cell>
          <cell r="Q48">
            <v>30.18</v>
          </cell>
          <cell r="R48">
            <v>29.98</v>
          </cell>
          <cell r="S48">
            <v>2.6725685165151836E-2</v>
          </cell>
          <cell r="T48">
            <v>2.6567836616395057E-2</v>
          </cell>
          <cell r="U48">
            <v>2.6561693734602487E-2</v>
          </cell>
          <cell r="W48">
            <v>279</v>
          </cell>
          <cell r="X48">
            <v>280</v>
          </cell>
          <cell r="Y48">
            <v>280</v>
          </cell>
          <cell r="Z48">
            <v>280</v>
          </cell>
          <cell r="AA48">
            <v>280</v>
          </cell>
          <cell r="AC48">
            <v>7666</v>
          </cell>
          <cell r="AD48">
            <v>7812</v>
          </cell>
          <cell r="AE48">
            <v>8111</v>
          </cell>
          <cell r="AF48">
            <v>8177</v>
          </cell>
          <cell r="AG48">
            <v>8232</v>
          </cell>
          <cell r="AI48">
            <v>5039</v>
          </cell>
          <cell r="AK48">
            <v>126353</v>
          </cell>
          <cell r="AL48">
            <v>110394</v>
          </cell>
          <cell r="AM48">
            <v>15959</v>
          </cell>
          <cell r="AN48">
            <v>126353</v>
          </cell>
          <cell r="AO48">
            <v>110394</v>
          </cell>
          <cell r="AP48">
            <v>15959</v>
          </cell>
          <cell r="AR48">
            <v>161854.43257340818</v>
          </cell>
          <cell r="AS48">
            <v>141411.42853362265</v>
          </cell>
          <cell r="AT48">
            <v>20443.00403978553</v>
          </cell>
          <cell r="AV48">
            <v>0.41</v>
          </cell>
          <cell r="AW48">
            <v>0.32700000000000001</v>
          </cell>
          <cell r="AX48">
            <v>0.75900000000000001</v>
          </cell>
          <cell r="AZ48">
            <v>0.30299999999999999</v>
          </cell>
          <cell r="BA48">
            <v>0.33600000000000002</v>
          </cell>
          <cell r="BB48">
            <v>0.16699999999999998</v>
          </cell>
          <cell r="BD48">
            <v>23170</v>
          </cell>
          <cell r="BE48">
            <v>9219</v>
          </cell>
          <cell r="BF48">
            <v>13951</v>
          </cell>
          <cell r="BH48">
            <v>0.13623654720343992</v>
          </cell>
          <cell r="BI48">
            <v>6.2042815451036369E-2</v>
          </cell>
          <cell r="BJ48">
            <v>0.64946061030732105</v>
          </cell>
        </row>
        <row r="49">
          <cell r="B49">
            <v>41</v>
          </cell>
          <cell r="C49">
            <v>11</v>
          </cell>
          <cell r="D49">
            <v>2</v>
          </cell>
          <cell r="E49" t="str">
            <v>Auraiya</v>
          </cell>
          <cell r="F49" t="str">
            <v>New</v>
          </cell>
          <cell r="G49">
            <v>1</v>
          </cell>
          <cell r="H49">
            <v>0</v>
          </cell>
          <cell r="I49">
            <v>0</v>
          </cell>
          <cell r="J49">
            <v>0</v>
          </cell>
          <cell r="K49">
            <v>994639</v>
          </cell>
          <cell r="L49">
            <v>838420</v>
          </cell>
          <cell r="M49">
            <v>156219</v>
          </cell>
          <cell r="N49">
            <v>1179496</v>
          </cell>
          <cell r="O49">
            <v>1010658</v>
          </cell>
          <cell r="P49">
            <v>168838</v>
          </cell>
          <cell r="Q49">
            <v>27.23</v>
          </cell>
          <cell r="R49">
            <v>14.7</v>
          </cell>
          <cell r="S49">
            <v>2.4374957079400073E-2</v>
          </cell>
          <cell r="T49">
            <v>1.3809465650069352E-2</v>
          </cell>
          <cell r="U49">
            <v>1.7192381674638213E-2</v>
          </cell>
          <cell r="W49">
            <v>947</v>
          </cell>
          <cell r="X49">
            <v>947</v>
          </cell>
          <cell r="Y49">
            <v>947</v>
          </cell>
          <cell r="Z49">
            <v>947</v>
          </cell>
          <cell r="AA49">
            <v>947</v>
          </cell>
          <cell r="AC49">
            <v>54938</v>
          </cell>
          <cell r="AD49">
            <v>55638</v>
          </cell>
          <cell r="AE49">
            <v>56491</v>
          </cell>
          <cell r="AF49">
            <v>57093</v>
          </cell>
          <cell r="AG49">
            <v>57692</v>
          </cell>
          <cell r="AI49">
            <v>2052</v>
          </cell>
          <cell r="AK49">
            <v>0</v>
          </cell>
          <cell r="AL49">
            <v>0</v>
          </cell>
          <cell r="AM49">
            <v>0</v>
          </cell>
          <cell r="AN49">
            <v>150072</v>
          </cell>
          <cell r="AO49">
            <v>128410</v>
          </cell>
          <cell r="AP49">
            <v>21662</v>
          </cell>
          <cell r="AR49">
            <v>192237.76566568669</v>
          </cell>
          <cell r="AS49">
            <v>164489.38835446205</v>
          </cell>
          <cell r="AT49">
            <v>27748.377311224649</v>
          </cell>
          <cell r="AV49">
            <v>0.41</v>
          </cell>
          <cell r="AW49">
            <v>0.32700000000000001</v>
          </cell>
          <cell r="AX49">
            <v>0.75900000000000001</v>
          </cell>
          <cell r="AZ49">
            <v>0.30299999999999999</v>
          </cell>
          <cell r="BA49">
            <v>0.33600000000000002</v>
          </cell>
          <cell r="BB49">
            <v>0.16699999999999998</v>
          </cell>
          <cell r="BD49">
            <v>26873</v>
          </cell>
          <cell r="BE49">
            <v>17392</v>
          </cell>
          <cell r="BF49">
            <v>9481</v>
          </cell>
          <cell r="BH49">
            <v>0.13303613956525198</v>
          </cell>
          <cell r="BI49">
            <v>0.10062452263829753</v>
          </cell>
          <cell r="BJ49">
            <v>0.3251687094844754</v>
          </cell>
        </row>
        <row r="50">
          <cell r="B50">
            <v>42</v>
          </cell>
          <cell r="C50">
            <v>11</v>
          </cell>
          <cell r="D50">
            <v>2</v>
          </cell>
          <cell r="E50" t="str">
            <v>Etawah</v>
          </cell>
          <cell r="F50" t="str">
            <v>Split</v>
          </cell>
          <cell r="G50">
            <v>2</v>
          </cell>
          <cell r="H50">
            <v>2124655</v>
          </cell>
          <cell r="I50">
            <v>1790954</v>
          </cell>
          <cell r="J50">
            <v>333701</v>
          </cell>
          <cell r="K50">
            <v>1130016</v>
          </cell>
          <cell r="L50">
            <v>952534</v>
          </cell>
          <cell r="M50">
            <v>177482</v>
          </cell>
          <cell r="N50">
            <v>1340031</v>
          </cell>
          <cell r="O50">
            <v>1030994</v>
          </cell>
          <cell r="P50">
            <v>309037</v>
          </cell>
          <cell r="Q50">
            <v>17.239999999999998</v>
          </cell>
          <cell r="R50">
            <v>21.59</v>
          </cell>
          <cell r="S50">
            <v>1.6032455448809602E-2</v>
          </cell>
          <cell r="T50">
            <v>1.9740776521756098E-2</v>
          </cell>
          <cell r="U50">
            <v>1.7192209340733511E-2</v>
          </cell>
          <cell r="W50">
            <v>421</v>
          </cell>
          <cell r="X50">
            <v>421</v>
          </cell>
          <cell r="Y50">
            <v>424</v>
          </cell>
          <cell r="Z50">
            <v>424</v>
          </cell>
          <cell r="AA50">
            <v>424</v>
          </cell>
          <cell r="AC50">
            <v>5001</v>
          </cell>
          <cell r="AD50">
            <v>5033</v>
          </cell>
          <cell r="AE50">
            <v>5142</v>
          </cell>
          <cell r="AF50">
            <v>5191</v>
          </cell>
          <cell r="AG50">
            <v>5241</v>
          </cell>
          <cell r="AI50">
            <v>2288</v>
          </cell>
          <cell r="AK50">
            <v>320570</v>
          </cell>
          <cell r="AL50">
            <v>274299</v>
          </cell>
          <cell r="AM50">
            <v>46271</v>
          </cell>
          <cell r="AN50">
            <v>170498</v>
          </cell>
          <cell r="AO50">
            <v>145889</v>
          </cell>
          <cell r="AP50">
            <v>24609</v>
          </cell>
          <cell r="AR50">
            <v>218402.86376184932</v>
          </cell>
          <cell r="AS50">
            <v>186879.46715710705</v>
          </cell>
          <cell r="AT50">
            <v>31523.396604742284</v>
          </cell>
          <cell r="AV50">
            <v>0.41</v>
          </cell>
          <cell r="AW50">
            <v>0.32700000000000001</v>
          </cell>
          <cell r="AX50">
            <v>0.75900000000000001</v>
          </cell>
          <cell r="AZ50">
            <v>0.30299999999999999</v>
          </cell>
          <cell r="BA50">
            <v>0.33600000000000002</v>
          </cell>
          <cell r="BB50">
            <v>0.16699999999999998</v>
          </cell>
          <cell r="BD50">
            <v>49005</v>
          </cell>
          <cell r="BE50">
            <v>21956</v>
          </cell>
          <cell r="BF50">
            <v>27049</v>
          </cell>
          <cell r="BH50">
            <v>0.21353755065602259</v>
          </cell>
          <cell r="BI50">
            <v>0.11181081858324121</v>
          </cell>
          <cell r="BJ50">
            <v>0.81660192610264803</v>
          </cell>
        </row>
        <row r="51">
          <cell r="B51">
            <v>43</v>
          </cell>
          <cell r="C51">
            <v>11</v>
          </cell>
          <cell r="D51">
            <v>2</v>
          </cell>
          <cell r="E51" t="str">
            <v>Farrukhabad</v>
          </cell>
          <cell r="F51" t="str">
            <v>Split</v>
          </cell>
          <cell r="G51">
            <v>2</v>
          </cell>
          <cell r="H51">
            <v>2440266</v>
          </cell>
          <cell r="I51">
            <v>1985645</v>
          </cell>
          <cell r="J51">
            <v>454621</v>
          </cell>
          <cell r="K51">
            <v>1299216</v>
          </cell>
          <cell r="L51">
            <v>1057172</v>
          </cell>
          <cell r="M51">
            <v>242044</v>
          </cell>
          <cell r="N51">
            <v>1577237</v>
          </cell>
          <cell r="O51">
            <v>1236330</v>
          </cell>
          <cell r="P51">
            <v>340907</v>
          </cell>
          <cell r="Q51">
            <v>24.46</v>
          </cell>
          <cell r="R51">
            <v>22.8</v>
          </cell>
          <cell r="S51">
            <v>2.2122573289337755E-2</v>
          </cell>
          <cell r="T51">
            <v>2.0751053164405509E-2</v>
          </cell>
          <cell r="U51">
            <v>1.9580591203779418E-2</v>
          </cell>
          <cell r="W51">
            <v>563</v>
          </cell>
          <cell r="X51">
            <v>564</v>
          </cell>
          <cell r="Y51">
            <v>570</v>
          </cell>
          <cell r="Z51">
            <v>570</v>
          </cell>
          <cell r="AA51">
            <v>570</v>
          </cell>
          <cell r="AC51">
            <v>15502</v>
          </cell>
          <cell r="AD51">
            <v>15525</v>
          </cell>
          <cell r="AE51">
            <v>15636</v>
          </cell>
          <cell r="AF51">
            <v>15672</v>
          </cell>
          <cell r="AG51">
            <v>15765</v>
          </cell>
          <cell r="AI51">
            <v>2279</v>
          </cell>
          <cell r="AK51">
            <v>369280</v>
          </cell>
          <cell r="AL51">
            <v>308915</v>
          </cell>
          <cell r="AM51">
            <v>60365</v>
          </cell>
          <cell r="AN51">
            <v>196608</v>
          </cell>
          <cell r="AO51">
            <v>164469</v>
          </cell>
          <cell r="AP51">
            <v>32139</v>
          </cell>
          <cell r="AR51">
            <v>251848.99669491532</v>
          </cell>
          <cell r="AS51">
            <v>210679.89419258639</v>
          </cell>
          <cell r="AT51">
            <v>41169.102502328911</v>
          </cell>
          <cell r="AV51">
            <v>0.41</v>
          </cell>
          <cell r="AW51">
            <v>0.32700000000000001</v>
          </cell>
          <cell r="AX51">
            <v>0.75900000000000001</v>
          </cell>
          <cell r="AZ51">
            <v>0.30299999999999999</v>
          </cell>
          <cell r="BA51">
            <v>0.33600000000000002</v>
          </cell>
          <cell r="BB51">
            <v>0.16699999999999998</v>
          </cell>
          <cell r="BD51">
            <v>56865</v>
          </cell>
          <cell r="BE51">
            <v>22751</v>
          </cell>
          <cell r="BF51">
            <v>34114</v>
          </cell>
          <cell r="BH51">
            <v>0.21488050226989985</v>
          </cell>
          <cell r="BI51">
            <v>0.10277076537872236</v>
          </cell>
          <cell r="BJ51">
            <v>0.78859394440422526</v>
          </cell>
        </row>
        <row r="52">
          <cell r="B52">
            <v>44</v>
          </cell>
          <cell r="C52">
            <v>11</v>
          </cell>
          <cell r="D52">
            <v>2</v>
          </cell>
          <cell r="E52" t="str">
            <v>Kannauj</v>
          </cell>
          <cell r="F52" t="str">
            <v>New</v>
          </cell>
          <cell r="G52">
            <v>1</v>
          </cell>
          <cell r="H52">
            <v>0</v>
          </cell>
          <cell r="I52">
            <v>0</v>
          </cell>
          <cell r="J52">
            <v>0</v>
          </cell>
          <cell r="K52">
            <v>1141050</v>
          </cell>
          <cell r="L52">
            <v>928473</v>
          </cell>
          <cell r="M52">
            <v>212577</v>
          </cell>
          <cell r="N52">
            <v>1385227</v>
          </cell>
          <cell r="O52">
            <v>1153315</v>
          </cell>
          <cell r="P52">
            <v>231912</v>
          </cell>
          <cell r="Q52">
            <v>24.94</v>
          </cell>
          <cell r="R52">
            <v>19.579999999999998</v>
          </cell>
          <cell r="S52">
            <v>2.2516088829629854E-2</v>
          </cell>
          <cell r="T52">
            <v>1.8042373725129845E-2</v>
          </cell>
          <cell r="U52">
            <v>1.9580750011246595E-2</v>
          </cell>
          <cell r="W52">
            <v>462</v>
          </cell>
          <cell r="X52">
            <v>464</v>
          </cell>
          <cell r="Y52">
            <v>470</v>
          </cell>
          <cell r="Z52">
            <v>470</v>
          </cell>
          <cell r="AA52">
            <v>470</v>
          </cell>
          <cell r="AC52">
            <v>13289</v>
          </cell>
          <cell r="AD52">
            <v>13408</v>
          </cell>
          <cell r="AE52">
            <v>13734</v>
          </cell>
          <cell r="AF52">
            <v>13942</v>
          </cell>
          <cell r="AG52">
            <v>14131</v>
          </cell>
          <cell r="AI52">
            <v>1995</v>
          </cell>
          <cell r="AK52">
            <v>0</v>
          </cell>
          <cell r="AL52">
            <v>0</v>
          </cell>
          <cell r="AM52">
            <v>0</v>
          </cell>
          <cell r="AN52">
            <v>172672</v>
          </cell>
          <cell r="AO52">
            <v>144446</v>
          </cell>
          <cell r="AP52">
            <v>28226</v>
          </cell>
          <cell r="AR52">
            <v>221187.69306083382</v>
          </cell>
          <cell r="AS52">
            <v>185031.02710262928</v>
          </cell>
          <cell r="AT52">
            <v>36156.665958204547</v>
          </cell>
          <cell r="AV52">
            <v>0.41</v>
          </cell>
          <cell r="AW52">
            <v>0.32700000000000001</v>
          </cell>
          <cell r="AX52">
            <v>0.75900000000000001</v>
          </cell>
          <cell r="AZ52">
            <v>0.30299999999999999</v>
          </cell>
          <cell r="BA52">
            <v>0.33600000000000002</v>
          </cell>
          <cell r="BB52">
            <v>0.16699999999999998</v>
          </cell>
          <cell r="BD52">
            <v>32894</v>
          </cell>
          <cell r="BE52">
            <v>18179</v>
          </cell>
          <cell r="BF52">
            <v>14715</v>
          </cell>
          <cell r="BH52">
            <v>0.14152980916853075</v>
          </cell>
          <cell r="BI52">
            <v>9.3501294177955496E-2</v>
          </cell>
          <cell r="BJ52">
            <v>0.38731479026144638</v>
          </cell>
        </row>
        <row r="53">
          <cell r="B53">
            <v>45</v>
          </cell>
          <cell r="C53">
            <v>11</v>
          </cell>
          <cell r="D53">
            <v>2</v>
          </cell>
          <cell r="E53" t="str">
            <v>Kanpur Dehat (Rural) (Akbarpur)</v>
          </cell>
          <cell r="H53">
            <v>2138317</v>
          </cell>
          <cell r="I53">
            <v>2016274</v>
          </cell>
          <cell r="J53">
            <v>122043</v>
          </cell>
          <cell r="K53">
            <v>2138317</v>
          </cell>
          <cell r="L53">
            <v>2016274</v>
          </cell>
          <cell r="M53">
            <v>122043</v>
          </cell>
          <cell r="N53">
            <v>1584037</v>
          </cell>
          <cell r="O53">
            <v>1476662</v>
          </cell>
          <cell r="P53">
            <v>107375</v>
          </cell>
          <cell r="Q53">
            <v>19.89</v>
          </cell>
          <cell r="R53">
            <v>21.55</v>
          </cell>
          <cell r="S53">
            <v>1.8305984340279968E-2</v>
          </cell>
          <cell r="T53">
            <v>1.970722469121533E-2</v>
          </cell>
          <cell r="U53">
            <v>-2.9558583006472405E-2</v>
          </cell>
          <cell r="X53">
            <v>0</v>
          </cell>
          <cell r="Y53">
            <v>0</v>
          </cell>
          <cell r="Z53">
            <v>0</v>
          </cell>
          <cell r="AA53">
            <v>0</v>
          </cell>
          <cell r="AD53">
            <v>0</v>
          </cell>
          <cell r="AE53">
            <v>0</v>
          </cell>
          <cell r="AF53">
            <v>0</v>
          </cell>
          <cell r="AG53">
            <v>0</v>
          </cell>
          <cell r="AI53">
            <v>3146</v>
          </cell>
          <cell r="AK53">
            <v>336385</v>
          </cell>
          <cell r="AL53">
            <v>319115</v>
          </cell>
          <cell r="AM53">
            <v>17270</v>
          </cell>
          <cell r="AN53">
            <v>336385</v>
          </cell>
          <cell r="AO53">
            <v>319115</v>
          </cell>
          <cell r="AP53">
            <v>17270</v>
          </cell>
          <cell r="AR53">
            <v>430899.17375294538</v>
          </cell>
          <cell r="AS53">
            <v>408776.81773019361</v>
          </cell>
          <cell r="AT53">
            <v>22122.356022751806</v>
          </cell>
          <cell r="AV53">
            <v>0.41</v>
          </cell>
          <cell r="AW53">
            <v>0.32700000000000001</v>
          </cell>
          <cell r="AX53">
            <v>0.75900000000000001</v>
          </cell>
          <cell r="AZ53">
            <v>0.30299999999999999</v>
          </cell>
          <cell r="BA53">
            <v>0.33600000000000002</v>
          </cell>
          <cell r="BB53">
            <v>0.16699999999999998</v>
          </cell>
          <cell r="BD53">
            <v>0</v>
          </cell>
          <cell r="BE53">
            <v>0</v>
          </cell>
          <cell r="BF53">
            <v>0</v>
          </cell>
          <cell r="BH53">
            <v>0</v>
          </cell>
          <cell r="BI53">
            <v>0</v>
          </cell>
          <cell r="BJ53">
            <v>0</v>
          </cell>
        </row>
        <row r="54">
          <cell r="B54">
            <v>46</v>
          </cell>
          <cell r="C54">
            <v>11</v>
          </cell>
          <cell r="D54">
            <v>2</v>
          </cell>
          <cell r="E54" t="str">
            <v>Kanpur Nagar (Urban)</v>
          </cell>
          <cell r="H54">
            <v>2418487</v>
          </cell>
          <cell r="I54">
            <v>381154</v>
          </cell>
          <cell r="J54">
            <v>2037333</v>
          </cell>
          <cell r="K54">
            <v>2418487</v>
          </cell>
          <cell r="L54">
            <v>381154</v>
          </cell>
          <cell r="M54">
            <v>2037333</v>
          </cell>
          <cell r="N54">
            <v>4137489</v>
          </cell>
          <cell r="O54">
            <v>1365277</v>
          </cell>
          <cell r="P54">
            <v>2772212</v>
          </cell>
          <cell r="Q54">
            <v>22.54</v>
          </cell>
          <cell r="R54">
            <v>27.17</v>
          </cell>
          <cell r="S54">
            <v>2.0534727045732115E-2</v>
          </cell>
          <cell r="T54">
            <v>2.4326638644651677E-2</v>
          </cell>
          <cell r="U54">
            <v>5.5162405987835506E-2</v>
          </cell>
          <cell r="W54">
            <v>9</v>
          </cell>
          <cell r="X54">
            <v>9</v>
          </cell>
          <cell r="Y54">
            <v>9</v>
          </cell>
          <cell r="Z54">
            <v>9</v>
          </cell>
          <cell r="AA54">
            <v>9</v>
          </cell>
          <cell r="AC54">
            <v>10791</v>
          </cell>
          <cell r="AD54">
            <v>10941</v>
          </cell>
          <cell r="AE54">
            <v>11216</v>
          </cell>
          <cell r="AF54">
            <v>11278</v>
          </cell>
          <cell r="AG54">
            <v>11357</v>
          </cell>
          <cell r="AI54">
            <v>3030</v>
          </cell>
          <cell r="AK54">
            <v>385756</v>
          </cell>
          <cell r="AL54">
            <v>60213</v>
          </cell>
          <cell r="AM54">
            <v>325543</v>
          </cell>
          <cell r="AN54">
            <v>385756</v>
          </cell>
          <cell r="AO54">
            <v>60213</v>
          </cell>
          <cell r="AP54">
            <v>325543</v>
          </cell>
          <cell r="AR54">
            <v>494141.95540895464</v>
          </cell>
          <cell r="AS54">
            <v>77131.06098424751</v>
          </cell>
          <cell r="AT54">
            <v>417010.8944247071</v>
          </cell>
          <cell r="AV54">
            <v>0.41</v>
          </cell>
          <cell r="AW54">
            <v>0.32700000000000001</v>
          </cell>
          <cell r="AX54">
            <v>0.75900000000000001</v>
          </cell>
          <cell r="AZ54">
            <v>0.30299999999999999</v>
          </cell>
          <cell r="BA54">
            <v>0.33600000000000002</v>
          </cell>
          <cell r="BB54">
            <v>0.16699999999999998</v>
          </cell>
          <cell r="BD54">
            <v>316744</v>
          </cell>
          <cell r="BE54">
            <v>56212</v>
          </cell>
          <cell r="BF54">
            <v>260532</v>
          </cell>
          <cell r="BH54">
            <v>0.61002672191454099</v>
          </cell>
          <cell r="BI54">
            <v>0.6935725944295642</v>
          </cell>
          <cell r="BJ54">
            <v>0.59457393189372332</v>
          </cell>
        </row>
        <row r="55">
          <cell r="B55">
            <v>47</v>
          </cell>
          <cell r="C55">
            <v>12</v>
          </cell>
          <cell r="D55">
            <v>3</v>
          </cell>
          <cell r="E55" t="str">
            <v>Hardoi</v>
          </cell>
          <cell r="H55">
            <v>2747082</v>
          </cell>
          <cell r="I55">
            <v>2424471</v>
          </cell>
          <cell r="J55">
            <v>322611</v>
          </cell>
          <cell r="K55">
            <v>2747082</v>
          </cell>
          <cell r="L55">
            <v>2424471</v>
          </cell>
          <cell r="M55">
            <v>322611</v>
          </cell>
          <cell r="N55">
            <v>3397414</v>
          </cell>
          <cell r="O55">
            <v>2990382</v>
          </cell>
          <cell r="P55">
            <v>407032</v>
          </cell>
          <cell r="Q55">
            <v>20.75</v>
          </cell>
          <cell r="R55">
            <v>23.67</v>
          </cell>
          <cell r="S55">
            <v>1.9034092656040613E-2</v>
          </cell>
          <cell r="T55">
            <v>2.1471928443140609E-2</v>
          </cell>
          <cell r="U55">
            <v>2.1474865670801035E-2</v>
          </cell>
          <cell r="W55">
            <v>1129</v>
          </cell>
          <cell r="X55">
            <v>1135</v>
          </cell>
          <cell r="Y55">
            <v>1146</v>
          </cell>
          <cell r="Z55">
            <v>1146</v>
          </cell>
          <cell r="AA55">
            <v>1146</v>
          </cell>
          <cell r="AC55">
            <v>13314</v>
          </cell>
          <cell r="AD55">
            <v>13497</v>
          </cell>
          <cell r="AE55">
            <v>13747</v>
          </cell>
          <cell r="AF55">
            <v>13849</v>
          </cell>
          <cell r="AG55">
            <v>13949</v>
          </cell>
          <cell r="AI55">
            <v>5986</v>
          </cell>
          <cell r="AK55">
            <v>433288</v>
          </cell>
          <cell r="AL55">
            <v>390217</v>
          </cell>
          <cell r="AM55">
            <v>43071</v>
          </cell>
          <cell r="AN55">
            <v>433288</v>
          </cell>
          <cell r="AO55">
            <v>390217</v>
          </cell>
          <cell r="AP55">
            <v>43071</v>
          </cell>
          <cell r="AR55">
            <v>555029.0327959517</v>
          </cell>
          <cell r="AS55">
            <v>499856.36364389939</v>
          </cell>
          <cell r="AT55">
            <v>55172.669152052295</v>
          </cell>
          <cell r="AV55">
            <v>0.41</v>
          </cell>
          <cell r="AW55">
            <v>0.32700000000000001</v>
          </cell>
          <cell r="AX55">
            <v>0.75900000000000001</v>
          </cell>
          <cell r="AZ55">
            <v>0.30299999999999999</v>
          </cell>
          <cell r="BA55">
            <v>0.33600000000000002</v>
          </cell>
          <cell r="BB55">
            <v>0.16699999999999998</v>
          </cell>
          <cell r="BD55">
            <v>69352</v>
          </cell>
          <cell r="BE55">
            <v>34669</v>
          </cell>
          <cell r="BF55">
            <v>34683</v>
          </cell>
          <cell r="BH55">
            <v>0.11891468257977234</v>
          </cell>
          <cell r="BI55">
            <v>6.6006739634272574E-2</v>
          </cell>
          <cell r="BJ55">
            <v>0.59825295595081274</v>
          </cell>
        </row>
        <row r="56">
          <cell r="B56">
            <v>48</v>
          </cell>
          <cell r="C56">
            <v>12</v>
          </cell>
          <cell r="D56">
            <v>3</v>
          </cell>
          <cell r="E56" t="str">
            <v>Lakhimpur Kheri</v>
          </cell>
          <cell r="H56">
            <v>2419234</v>
          </cell>
          <cell r="I56">
            <v>2161259</v>
          </cell>
          <cell r="J56">
            <v>257975</v>
          </cell>
          <cell r="K56">
            <v>2419234</v>
          </cell>
          <cell r="L56">
            <v>2161259</v>
          </cell>
          <cell r="M56">
            <v>257975</v>
          </cell>
          <cell r="N56">
            <v>3200137</v>
          </cell>
          <cell r="O56">
            <v>2855105</v>
          </cell>
          <cell r="P56">
            <v>345032</v>
          </cell>
          <cell r="Q56">
            <v>23.89</v>
          </cell>
          <cell r="R56">
            <v>32.28</v>
          </cell>
          <cell r="S56">
            <v>2.1653495622991015E-2</v>
          </cell>
          <cell r="T56">
            <v>2.8370047055166436E-2</v>
          </cell>
          <cell r="U56">
            <v>2.8369220053329425E-2</v>
          </cell>
          <cell r="W56">
            <v>128</v>
          </cell>
          <cell r="X56">
            <v>128</v>
          </cell>
          <cell r="Y56">
            <v>128</v>
          </cell>
          <cell r="Z56">
            <v>128</v>
          </cell>
          <cell r="AA56">
            <v>128</v>
          </cell>
          <cell r="AC56">
            <v>6641</v>
          </cell>
          <cell r="AD56">
            <v>6750</v>
          </cell>
          <cell r="AE56">
            <v>6850</v>
          </cell>
          <cell r="AF56">
            <v>6919</v>
          </cell>
          <cell r="AG56">
            <v>6935</v>
          </cell>
          <cell r="AI56">
            <v>7680</v>
          </cell>
          <cell r="AK56">
            <v>374369</v>
          </cell>
          <cell r="AL56">
            <v>336845</v>
          </cell>
          <cell r="AM56">
            <v>37524</v>
          </cell>
          <cell r="AN56">
            <v>374369</v>
          </cell>
          <cell r="AO56">
            <v>336845</v>
          </cell>
          <cell r="AP56">
            <v>37524</v>
          </cell>
          <cell r="AR56">
            <v>479555.54730061215</v>
          </cell>
          <cell r="AS56">
            <v>431488.42006275814</v>
          </cell>
          <cell r="AT56">
            <v>48067.127237854016</v>
          </cell>
          <cell r="AV56">
            <v>0.41</v>
          </cell>
          <cell r="AW56">
            <v>0.32700000000000001</v>
          </cell>
          <cell r="AX56">
            <v>0.75900000000000001</v>
          </cell>
          <cell r="AZ56">
            <v>0.30299999999999999</v>
          </cell>
          <cell r="BA56">
            <v>0.33600000000000002</v>
          </cell>
          <cell r="BB56">
            <v>0.16699999999999998</v>
          </cell>
          <cell r="BD56">
            <v>72524</v>
          </cell>
          <cell r="BE56">
            <v>40405</v>
          </cell>
          <cell r="BF56">
            <v>32119</v>
          </cell>
          <cell r="BH56">
            <v>0.14392459703879701</v>
          </cell>
          <cell r="BI56">
            <v>8.9116507530193026E-2</v>
          </cell>
          <cell r="BJ56">
            <v>0.63592520759539284</v>
          </cell>
        </row>
        <row r="57">
          <cell r="B57">
            <v>49</v>
          </cell>
          <cell r="C57">
            <v>12</v>
          </cell>
          <cell r="D57">
            <v>3</v>
          </cell>
          <cell r="E57" t="str">
            <v>Lucknow</v>
          </cell>
          <cell r="H57">
            <v>2762801</v>
          </cell>
          <cell r="I57">
            <v>1031577</v>
          </cell>
          <cell r="J57">
            <v>1731224</v>
          </cell>
          <cell r="K57">
            <v>2762801</v>
          </cell>
          <cell r="L57">
            <v>1031577</v>
          </cell>
          <cell r="M57">
            <v>1731224</v>
          </cell>
          <cell r="N57">
            <v>3681416</v>
          </cell>
          <cell r="O57">
            <v>1339177</v>
          </cell>
          <cell r="P57">
            <v>2342239</v>
          </cell>
          <cell r="Q57">
            <v>37.14</v>
          </cell>
          <cell r="R57">
            <v>33.25</v>
          </cell>
          <cell r="S57">
            <v>3.2087253640676883E-2</v>
          </cell>
          <cell r="T57">
            <v>2.9121666740875574E-2</v>
          </cell>
          <cell r="U57">
            <v>2.912121017501601E-2</v>
          </cell>
          <cell r="W57">
            <v>45</v>
          </cell>
          <cell r="X57">
            <v>47</v>
          </cell>
          <cell r="Y57">
            <v>47</v>
          </cell>
          <cell r="Z57">
            <v>47</v>
          </cell>
          <cell r="AA57">
            <v>47</v>
          </cell>
          <cell r="AC57">
            <v>12988</v>
          </cell>
          <cell r="AD57">
            <v>13098</v>
          </cell>
          <cell r="AE57">
            <v>13422</v>
          </cell>
          <cell r="AF57">
            <v>13645</v>
          </cell>
          <cell r="AG57">
            <v>13320</v>
          </cell>
          <cell r="AI57">
            <v>2528</v>
          </cell>
          <cell r="AK57">
            <v>462998</v>
          </cell>
          <cell r="AL57">
            <v>183606</v>
          </cell>
          <cell r="AM57">
            <v>279392</v>
          </cell>
          <cell r="AN57">
            <v>462998</v>
          </cell>
          <cell r="AO57">
            <v>183606</v>
          </cell>
          <cell r="AP57">
            <v>279392</v>
          </cell>
          <cell r="AR57">
            <v>593086.65858842165</v>
          </cell>
          <cell r="AS57">
            <v>235193.82165103464</v>
          </cell>
          <cell r="AT57">
            <v>357892.83693738701</v>
          </cell>
          <cell r="AV57">
            <v>0.41</v>
          </cell>
          <cell r="AW57">
            <v>0.32700000000000001</v>
          </cell>
          <cell r="AX57">
            <v>0.75900000000000001</v>
          </cell>
          <cell r="AZ57">
            <v>0.30299999999999999</v>
          </cell>
          <cell r="BA57">
            <v>0.33600000000000002</v>
          </cell>
          <cell r="BB57">
            <v>0.16699999999999998</v>
          </cell>
          <cell r="BD57">
            <v>398735</v>
          </cell>
          <cell r="BE57">
            <v>0</v>
          </cell>
          <cell r="BF57">
            <v>398735</v>
          </cell>
          <cell r="BH57">
            <v>0.63982086109798597</v>
          </cell>
          <cell r="BI57">
            <v>0</v>
          </cell>
          <cell r="BJ57">
            <v>1.0602872632238762</v>
          </cell>
        </row>
        <row r="58">
          <cell r="B58">
            <v>50</v>
          </cell>
          <cell r="C58">
            <v>12</v>
          </cell>
          <cell r="D58">
            <v>3</v>
          </cell>
          <cell r="E58" t="str">
            <v>Rae Barielly</v>
          </cell>
          <cell r="H58">
            <v>2322810</v>
          </cell>
          <cell r="I58">
            <v>2112898</v>
          </cell>
          <cell r="J58">
            <v>209912</v>
          </cell>
          <cell r="K58">
            <v>2322810</v>
          </cell>
          <cell r="L58">
            <v>2112898</v>
          </cell>
          <cell r="M58">
            <v>209912</v>
          </cell>
          <cell r="N58">
            <v>2872204</v>
          </cell>
          <cell r="O58">
            <v>2598459</v>
          </cell>
          <cell r="P58">
            <v>273745</v>
          </cell>
          <cell r="Q58">
            <v>23.57</v>
          </cell>
          <cell r="R58">
            <v>23.66</v>
          </cell>
          <cell r="S58">
            <v>2.1389301791283399E-2</v>
          </cell>
          <cell r="T58">
            <v>2.1463668484388965E-2</v>
          </cell>
          <cell r="U58">
            <v>2.1457166021236374E-2</v>
          </cell>
          <cell r="W58">
            <v>0</v>
          </cell>
          <cell r="X58">
            <v>0</v>
          </cell>
          <cell r="Y58">
            <v>0</v>
          </cell>
          <cell r="Z58">
            <v>0</v>
          </cell>
          <cell r="AA58">
            <v>0</v>
          </cell>
          <cell r="AC58">
            <v>3</v>
          </cell>
          <cell r="AD58">
            <v>3</v>
          </cell>
          <cell r="AE58">
            <v>3</v>
          </cell>
          <cell r="AF58">
            <v>3</v>
          </cell>
          <cell r="AG58">
            <v>3</v>
          </cell>
          <cell r="AI58">
            <v>4586</v>
          </cell>
          <cell r="AK58">
            <v>419983</v>
          </cell>
          <cell r="AL58">
            <v>385967</v>
          </cell>
          <cell r="AM58">
            <v>34016</v>
          </cell>
          <cell r="AN58">
            <v>419983</v>
          </cell>
          <cell r="AO58">
            <v>385967</v>
          </cell>
          <cell r="AP58">
            <v>34016</v>
          </cell>
          <cell r="AR58">
            <v>537985.72376973787</v>
          </cell>
          <cell r="AS58">
            <v>494412.24012932525</v>
          </cell>
          <cell r="AT58">
            <v>43573.483640412596</v>
          </cell>
          <cell r="AV58">
            <v>0.41</v>
          </cell>
          <cell r="AW58">
            <v>0.32700000000000001</v>
          </cell>
          <cell r="AX58">
            <v>0.75900000000000001</v>
          </cell>
          <cell r="AZ58">
            <v>0.30299999999999999</v>
          </cell>
          <cell r="BA58">
            <v>0.33600000000000002</v>
          </cell>
          <cell r="BB58">
            <v>0.16699999999999998</v>
          </cell>
          <cell r="BD58">
            <v>100613</v>
          </cell>
          <cell r="BE58">
            <v>69951</v>
          </cell>
          <cell r="BF58">
            <v>30662</v>
          </cell>
          <cell r="BH58">
            <v>0.17798177740561882</v>
          </cell>
          <cell r="BI58">
            <v>0.13464706941769594</v>
          </cell>
          <cell r="BJ58">
            <v>0.66968471831503307</v>
          </cell>
        </row>
        <row r="59">
          <cell r="B59">
            <v>51</v>
          </cell>
          <cell r="C59">
            <v>12</v>
          </cell>
          <cell r="D59">
            <v>3</v>
          </cell>
          <cell r="E59" t="str">
            <v>Sitapur</v>
          </cell>
          <cell r="H59">
            <v>2857009</v>
          </cell>
          <cell r="I59">
            <v>2513341</v>
          </cell>
          <cell r="J59">
            <v>343668</v>
          </cell>
          <cell r="K59">
            <v>2857009</v>
          </cell>
          <cell r="L59">
            <v>2513341</v>
          </cell>
          <cell r="M59">
            <v>343668</v>
          </cell>
          <cell r="N59">
            <v>3616510</v>
          </cell>
          <cell r="O59">
            <v>3184640</v>
          </cell>
          <cell r="P59">
            <v>431870</v>
          </cell>
          <cell r="Q59">
            <v>22.24</v>
          </cell>
          <cell r="R59">
            <v>26.58</v>
          </cell>
          <cell r="S59">
            <v>2.0284606078570633E-2</v>
          </cell>
          <cell r="T59">
            <v>2.3850411407047245E-2</v>
          </cell>
          <cell r="U59">
            <v>2.3853469207162137E-2</v>
          </cell>
          <cell r="W59">
            <v>1386</v>
          </cell>
          <cell r="X59">
            <v>1393</v>
          </cell>
          <cell r="Y59">
            <v>1395</v>
          </cell>
          <cell r="Z59">
            <v>1395</v>
          </cell>
          <cell r="AA59">
            <v>1395</v>
          </cell>
          <cell r="AC59">
            <v>19250</v>
          </cell>
          <cell r="AD59">
            <v>19373</v>
          </cell>
          <cell r="AE59">
            <v>19857</v>
          </cell>
          <cell r="AF59">
            <v>20283</v>
          </cell>
          <cell r="AG59">
            <v>20477</v>
          </cell>
          <cell r="AI59">
            <v>5743</v>
          </cell>
          <cell r="AK59">
            <v>459497</v>
          </cell>
          <cell r="AL59">
            <v>412951</v>
          </cell>
          <cell r="AM59">
            <v>46546</v>
          </cell>
          <cell r="AN59">
            <v>459497</v>
          </cell>
          <cell r="AO59">
            <v>412951</v>
          </cell>
          <cell r="AP59">
            <v>46546</v>
          </cell>
          <cell r="AR59">
            <v>588601.98178265127</v>
          </cell>
          <cell r="AS59">
            <v>528977.94105103542</v>
          </cell>
          <cell r="AT59">
            <v>59624.040731615845</v>
          </cell>
          <cell r="AV59">
            <v>0.41</v>
          </cell>
          <cell r="AW59">
            <v>0.32700000000000001</v>
          </cell>
          <cell r="AX59">
            <v>0.75900000000000001</v>
          </cell>
          <cell r="AZ59">
            <v>0.30299999999999999</v>
          </cell>
          <cell r="BA59">
            <v>0.33600000000000002</v>
          </cell>
          <cell r="BB59">
            <v>0.16699999999999998</v>
          </cell>
          <cell r="BD59">
            <v>73270</v>
          </cell>
          <cell r="BE59">
            <v>37578</v>
          </cell>
          <cell r="BF59">
            <v>35692</v>
          </cell>
          <cell r="BH59">
            <v>0.1184668016482876</v>
          </cell>
          <cell r="BI59">
            <v>6.760647497673275E-2</v>
          </cell>
          <cell r="BJ59">
            <v>0.56969403404946606</v>
          </cell>
        </row>
        <row r="60">
          <cell r="B60">
            <v>52</v>
          </cell>
          <cell r="C60">
            <v>12</v>
          </cell>
          <cell r="D60">
            <v>3</v>
          </cell>
          <cell r="E60" t="str">
            <v>Unnao</v>
          </cell>
          <cell r="H60">
            <v>2200397</v>
          </cell>
          <cell r="I60">
            <v>1901099</v>
          </cell>
          <cell r="J60">
            <v>299298</v>
          </cell>
          <cell r="K60">
            <v>2200397</v>
          </cell>
          <cell r="L60">
            <v>1901099</v>
          </cell>
          <cell r="M60">
            <v>299298</v>
          </cell>
          <cell r="N60">
            <v>2700426</v>
          </cell>
          <cell r="O60">
            <v>2288567</v>
          </cell>
          <cell r="P60">
            <v>411859</v>
          </cell>
          <cell r="Q60">
            <v>20.73</v>
          </cell>
          <cell r="R60">
            <v>22.72</v>
          </cell>
          <cell r="S60">
            <v>1.9017212986417897E-2</v>
          </cell>
          <cell r="T60">
            <v>2.0684535221755951E-2</v>
          </cell>
          <cell r="U60">
            <v>2.0688269717518581E-2</v>
          </cell>
          <cell r="W60">
            <v>1107</v>
          </cell>
          <cell r="X60">
            <v>1114</v>
          </cell>
          <cell r="Y60">
            <v>1124</v>
          </cell>
          <cell r="Z60">
            <v>1124</v>
          </cell>
          <cell r="AA60">
            <v>1124</v>
          </cell>
          <cell r="AC60">
            <v>8502</v>
          </cell>
          <cell r="AD60">
            <v>8604</v>
          </cell>
          <cell r="AE60">
            <v>8788</v>
          </cell>
          <cell r="AF60">
            <v>8929</v>
          </cell>
          <cell r="AG60">
            <v>9045</v>
          </cell>
          <cell r="AI60">
            <v>4558</v>
          </cell>
          <cell r="AK60">
            <v>373349</v>
          </cell>
          <cell r="AL60">
            <v>325705</v>
          </cell>
          <cell r="AM60">
            <v>47644</v>
          </cell>
          <cell r="AN60">
            <v>373349</v>
          </cell>
          <cell r="AO60">
            <v>325705</v>
          </cell>
          <cell r="AP60">
            <v>47644</v>
          </cell>
          <cell r="AR60">
            <v>478248.95765711437</v>
          </cell>
          <cell r="AS60">
            <v>417218.41160338029</v>
          </cell>
          <cell r="AT60">
            <v>61030.546053734055</v>
          </cell>
          <cell r="AV60">
            <v>0.41</v>
          </cell>
          <cell r="AW60">
            <v>0.32700000000000001</v>
          </cell>
          <cell r="AX60">
            <v>0.75900000000000001</v>
          </cell>
          <cell r="AZ60">
            <v>0.30299999999999999</v>
          </cell>
          <cell r="BA60">
            <v>0.33600000000000002</v>
          </cell>
          <cell r="BB60">
            <v>0.16699999999999998</v>
          </cell>
          <cell r="BD60">
            <v>75419</v>
          </cell>
          <cell r="BE60">
            <v>49381</v>
          </cell>
          <cell r="BF60">
            <v>26038</v>
          </cell>
          <cell r="BH60">
            <v>0.15007865522922706</v>
          </cell>
          <cell r="BI60">
            <v>0.11263895357090002</v>
          </cell>
          <cell r="BJ60">
            <v>0.40602479805152186</v>
          </cell>
        </row>
        <row r="61">
          <cell r="B61">
            <v>53</v>
          </cell>
          <cell r="C61">
            <v>13</v>
          </cell>
          <cell r="D61">
            <v>1</v>
          </cell>
          <cell r="E61" t="str">
            <v>Baghpat</v>
          </cell>
          <cell r="F61" t="str">
            <v>New</v>
          </cell>
          <cell r="G61">
            <v>1</v>
          </cell>
          <cell r="H61">
            <v>0</v>
          </cell>
          <cell r="I61">
            <v>0</v>
          </cell>
          <cell r="J61">
            <v>0</v>
          </cell>
          <cell r="K61">
            <v>963678</v>
          </cell>
          <cell r="L61">
            <v>606885</v>
          </cell>
          <cell r="M61">
            <v>356793</v>
          </cell>
          <cell r="N61">
            <v>1164388</v>
          </cell>
          <cell r="O61">
            <v>934824</v>
          </cell>
          <cell r="P61">
            <v>229564</v>
          </cell>
          <cell r="Q61">
            <v>22.39</v>
          </cell>
          <cell r="R61">
            <v>13</v>
          </cell>
          <cell r="S61">
            <v>2.040973553498282E-2</v>
          </cell>
          <cell r="T61">
            <v>1.2296754216952754E-2</v>
          </cell>
          <cell r="U61">
            <v>1.9099474515575032E-2</v>
          </cell>
          <cell r="W61">
            <v>751</v>
          </cell>
          <cell r="X61">
            <v>752</v>
          </cell>
          <cell r="Y61">
            <v>752</v>
          </cell>
          <cell r="Z61">
            <v>752</v>
          </cell>
          <cell r="AA61">
            <v>752</v>
          </cell>
          <cell r="AC61">
            <v>31287</v>
          </cell>
          <cell r="AD61">
            <v>32505</v>
          </cell>
          <cell r="AE61">
            <v>33723</v>
          </cell>
          <cell r="AF61">
            <v>34158</v>
          </cell>
          <cell r="AG61">
            <v>34319</v>
          </cell>
          <cell r="AI61">
            <v>1389</v>
          </cell>
          <cell r="AK61">
            <v>0</v>
          </cell>
          <cell r="AL61">
            <v>0</v>
          </cell>
          <cell r="AM61">
            <v>0</v>
          </cell>
          <cell r="AN61">
            <v>140108</v>
          </cell>
          <cell r="AO61">
            <v>88931</v>
          </cell>
          <cell r="AP61">
            <v>51177</v>
          </cell>
          <cell r="AR61">
            <v>179474.17820704749</v>
          </cell>
          <cell r="AS61">
            <v>113917.96429990394</v>
          </cell>
          <cell r="AT61">
            <v>65556.213907143567</v>
          </cell>
          <cell r="AV61">
            <v>0.41</v>
          </cell>
          <cell r="AW61">
            <v>0.32700000000000001</v>
          </cell>
          <cell r="AX61">
            <v>0.75900000000000001</v>
          </cell>
          <cell r="AZ61">
            <v>0.30299999999999999</v>
          </cell>
          <cell r="BA61">
            <v>0.33600000000000002</v>
          </cell>
          <cell r="BB61">
            <v>0.16699999999999998</v>
          </cell>
          <cell r="BD61">
            <v>76043</v>
          </cell>
          <cell r="BE61">
            <v>57517</v>
          </cell>
          <cell r="BF61">
            <v>18526</v>
          </cell>
          <cell r="BH61">
            <v>0.40322686629098003</v>
          </cell>
          <cell r="BI61">
            <v>0.48050310930026013</v>
          </cell>
          <cell r="BJ61">
            <v>0.26894284090734516</v>
          </cell>
        </row>
        <row r="62">
          <cell r="B62">
            <v>54</v>
          </cell>
          <cell r="C62">
            <v>13</v>
          </cell>
          <cell r="D62">
            <v>1</v>
          </cell>
          <cell r="E62" t="str">
            <v>Bulandshahr</v>
          </cell>
          <cell r="F62" t="str">
            <v>Split</v>
          </cell>
          <cell r="G62">
            <v>2</v>
          </cell>
          <cell r="H62">
            <v>2849859</v>
          </cell>
          <cell r="I62">
            <v>2257064</v>
          </cell>
          <cell r="J62">
            <v>592795</v>
          </cell>
          <cell r="K62">
            <v>2192754</v>
          </cell>
          <cell r="L62">
            <v>1465867</v>
          </cell>
          <cell r="M62">
            <v>726887</v>
          </cell>
          <cell r="N62">
            <v>2923290</v>
          </cell>
          <cell r="O62">
            <v>2249464</v>
          </cell>
          <cell r="P62">
            <v>673826</v>
          </cell>
          <cell r="Q62">
            <v>16.100000000000001</v>
          </cell>
          <cell r="R62">
            <v>22.22</v>
          </cell>
          <cell r="S62">
            <v>1.5040151938647606E-2</v>
          </cell>
          <cell r="T62">
            <v>2.026791171121145E-2</v>
          </cell>
          <cell r="U62">
            <v>2.9172561075500036E-2</v>
          </cell>
          <cell r="W62">
            <v>13</v>
          </cell>
          <cell r="X62">
            <v>14</v>
          </cell>
          <cell r="Y62">
            <v>15</v>
          </cell>
          <cell r="Z62">
            <v>15</v>
          </cell>
          <cell r="AA62">
            <v>15</v>
          </cell>
          <cell r="AC62">
            <v>19</v>
          </cell>
          <cell r="AD62">
            <v>19</v>
          </cell>
          <cell r="AE62">
            <v>19</v>
          </cell>
          <cell r="AF62">
            <v>19</v>
          </cell>
          <cell r="AG62">
            <v>19</v>
          </cell>
          <cell r="AI62">
            <v>3718</v>
          </cell>
          <cell r="AK62">
            <v>425219</v>
          </cell>
          <cell r="AL62">
            <v>345420</v>
          </cell>
          <cell r="AM62">
            <v>79799</v>
          </cell>
          <cell r="AN62">
            <v>334121</v>
          </cell>
          <cell r="AO62">
            <v>218857</v>
          </cell>
          <cell r="AP62">
            <v>115264</v>
          </cell>
          <cell r="AR62">
            <v>427999.05713247578</v>
          </cell>
          <cell r="AS62">
            <v>280349.30353627057</v>
          </cell>
          <cell r="AT62">
            <v>147649.75359620524</v>
          </cell>
          <cell r="AV62">
            <v>0.41</v>
          </cell>
          <cell r="AW62">
            <v>0.32700000000000001</v>
          </cell>
          <cell r="AX62">
            <v>0.75900000000000001</v>
          </cell>
          <cell r="AZ62">
            <v>0.30299999999999999</v>
          </cell>
          <cell r="BA62">
            <v>0.33600000000000002</v>
          </cell>
          <cell r="BB62">
            <v>0.16699999999999998</v>
          </cell>
          <cell r="BD62">
            <v>127267</v>
          </cell>
          <cell r="BE62">
            <v>57757</v>
          </cell>
          <cell r="BF62">
            <v>69510</v>
          </cell>
          <cell r="BH62">
            <v>0.28298615387148135</v>
          </cell>
          <cell r="BI62">
            <v>0.19606376479301316</v>
          </cell>
          <cell r="BJ62">
            <v>0.44802964799407219</v>
          </cell>
        </row>
        <row r="63">
          <cell r="B63">
            <v>55</v>
          </cell>
          <cell r="C63">
            <v>13</v>
          </cell>
          <cell r="D63">
            <v>1</v>
          </cell>
          <cell r="E63" t="str">
            <v>Gautam Buddha Nagar</v>
          </cell>
          <cell r="F63" t="str">
            <v>New</v>
          </cell>
          <cell r="G63">
            <v>1</v>
          </cell>
          <cell r="H63">
            <v>0</v>
          </cell>
          <cell r="I63">
            <v>0</v>
          </cell>
          <cell r="J63">
            <v>0</v>
          </cell>
          <cell r="K63">
            <v>893563</v>
          </cell>
          <cell r="L63">
            <v>597351</v>
          </cell>
          <cell r="M63">
            <v>296212</v>
          </cell>
          <cell r="N63">
            <v>1191263</v>
          </cell>
          <cell r="O63">
            <v>753051</v>
          </cell>
          <cell r="P63">
            <v>438212</v>
          </cell>
          <cell r="Q63">
            <v>37.64</v>
          </cell>
          <cell r="R63">
            <v>35.700000000000003</v>
          </cell>
          <cell r="S63">
            <v>3.2462927349978798E-2</v>
          </cell>
          <cell r="T63">
            <v>3.0998384476280005E-2</v>
          </cell>
          <cell r="U63">
            <v>2.9172676359748628E-2</v>
          </cell>
          <cell r="W63">
            <v>142</v>
          </cell>
          <cell r="X63">
            <v>148</v>
          </cell>
          <cell r="Y63">
            <v>149</v>
          </cell>
          <cell r="Z63">
            <v>149</v>
          </cell>
          <cell r="AA63">
            <v>149</v>
          </cell>
          <cell r="AC63">
            <v>13976</v>
          </cell>
          <cell r="AD63">
            <v>14212</v>
          </cell>
          <cell r="AE63">
            <v>14484</v>
          </cell>
          <cell r="AF63">
            <v>14752</v>
          </cell>
          <cell r="AG63">
            <v>15118</v>
          </cell>
          <cell r="AI63">
            <v>1269</v>
          </cell>
          <cell r="AK63">
            <v>0</v>
          </cell>
          <cell r="AL63">
            <v>0</v>
          </cell>
          <cell r="AM63">
            <v>0</v>
          </cell>
          <cell r="AN63">
            <v>136156</v>
          </cell>
          <cell r="AO63">
            <v>89185</v>
          </cell>
          <cell r="AP63">
            <v>46971</v>
          </cell>
          <cell r="AR63">
            <v>174411.78382361293</v>
          </cell>
          <cell r="AS63">
            <v>114243.33074053966</v>
          </cell>
          <cell r="AT63">
            <v>60168.453083073262</v>
          </cell>
          <cell r="AV63">
            <v>0.41</v>
          </cell>
          <cell r="AW63">
            <v>0.32700000000000001</v>
          </cell>
          <cell r="AX63">
            <v>0.75900000000000001</v>
          </cell>
          <cell r="AZ63">
            <v>0.30299999999999999</v>
          </cell>
          <cell r="BA63">
            <v>0.33600000000000002</v>
          </cell>
          <cell r="BB63">
            <v>0.16699999999999998</v>
          </cell>
          <cell r="BD63">
            <v>80666</v>
          </cell>
          <cell r="BE63">
            <v>0</v>
          </cell>
          <cell r="BF63">
            <v>80666</v>
          </cell>
          <cell r="BH63">
            <v>0.44015626739285751</v>
          </cell>
          <cell r="BI63">
            <v>0</v>
          </cell>
          <cell r="BJ63">
            <v>1.2758918639829235</v>
          </cell>
        </row>
        <row r="64">
          <cell r="B64">
            <v>56</v>
          </cell>
          <cell r="C64">
            <v>13</v>
          </cell>
          <cell r="D64">
            <v>1</v>
          </cell>
          <cell r="E64" t="str">
            <v>Ghaziabad</v>
          </cell>
          <cell r="F64" t="str">
            <v>Split</v>
          </cell>
          <cell r="G64">
            <v>2</v>
          </cell>
          <cell r="H64">
            <v>2703933</v>
          </cell>
          <cell r="I64">
            <v>1455673</v>
          </cell>
          <cell r="J64">
            <v>1248260</v>
          </cell>
          <cell r="K64">
            <v>2467475</v>
          </cell>
          <cell r="L64">
            <v>1649519</v>
          </cell>
          <cell r="M64">
            <v>817956</v>
          </cell>
          <cell r="N64">
            <v>3289540</v>
          </cell>
          <cell r="O64">
            <v>1473559</v>
          </cell>
          <cell r="P64">
            <v>1815981</v>
          </cell>
          <cell r="Q64">
            <v>40.9</v>
          </cell>
          <cell r="R64">
            <v>47.47</v>
          </cell>
          <cell r="S64">
            <v>3.488263410939596E-2</v>
          </cell>
          <cell r="T64">
            <v>3.9609807780575768E-2</v>
          </cell>
          <cell r="U64">
            <v>2.917266095740656E-2</v>
          </cell>
          <cell r="W64">
            <v>656</v>
          </cell>
          <cell r="X64">
            <v>661</v>
          </cell>
          <cell r="Y64">
            <v>666</v>
          </cell>
          <cell r="Z64">
            <v>666</v>
          </cell>
          <cell r="AA64">
            <v>666</v>
          </cell>
          <cell r="AC64">
            <v>6245</v>
          </cell>
          <cell r="AD64">
            <v>6295</v>
          </cell>
          <cell r="AE64">
            <v>6355</v>
          </cell>
          <cell r="AF64">
            <v>6393</v>
          </cell>
          <cell r="AG64">
            <v>6404</v>
          </cell>
          <cell r="AI64">
            <v>1956</v>
          </cell>
          <cell r="AK64">
            <v>421039</v>
          </cell>
          <cell r="AL64">
            <v>208898</v>
          </cell>
          <cell r="AM64">
            <v>212141</v>
          </cell>
          <cell r="AN64">
            <v>375981</v>
          </cell>
          <cell r="AO64">
            <v>246276</v>
          </cell>
          <cell r="AP64">
            <v>129705</v>
          </cell>
          <cell r="AR64">
            <v>481620.47132543416</v>
          </cell>
          <cell r="AS64">
            <v>315472.2265118254</v>
          </cell>
          <cell r="AT64">
            <v>166148.24481360876</v>
          </cell>
          <cell r="AV64">
            <v>0.41</v>
          </cell>
          <cell r="AW64">
            <v>0.32700000000000001</v>
          </cell>
          <cell r="AX64">
            <v>0.75900000000000001</v>
          </cell>
          <cell r="AZ64">
            <v>0.30299999999999999</v>
          </cell>
          <cell r="BA64">
            <v>0.33600000000000002</v>
          </cell>
          <cell r="BB64">
            <v>0.16699999999999998</v>
          </cell>
          <cell r="BD64">
            <v>363146</v>
          </cell>
          <cell r="BE64">
            <v>87694</v>
          </cell>
          <cell r="BF64">
            <v>275452</v>
          </cell>
          <cell r="BH64">
            <v>0.71757701387563022</v>
          </cell>
          <cell r="BI64">
            <v>0.26454584279498849</v>
          </cell>
          <cell r="BJ64">
            <v>1.5777651692208838</v>
          </cell>
        </row>
        <row r="65">
          <cell r="B65">
            <v>57</v>
          </cell>
          <cell r="C65">
            <v>13</v>
          </cell>
          <cell r="D65">
            <v>1</v>
          </cell>
          <cell r="E65" t="str">
            <v>Meerut</v>
          </cell>
          <cell r="F65" t="str">
            <v>Split</v>
          </cell>
          <cell r="G65">
            <v>2</v>
          </cell>
          <cell r="H65">
            <v>3447912</v>
          </cell>
          <cell r="I65">
            <v>2171355</v>
          </cell>
          <cell r="J65">
            <v>1276557</v>
          </cell>
          <cell r="K65">
            <v>2484234</v>
          </cell>
          <cell r="L65">
            <v>1564470</v>
          </cell>
          <cell r="M65">
            <v>919764</v>
          </cell>
          <cell r="N65">
            <v>3001636</v>
          </cell>
          <cell r="O65">
            <v>1544542</v>
          </cell>
          <cell r="P65">
            <v>1457094</v>
          </cell>
          <cell r="Q65">
            <v>24.91</v>
          </cell>
          <cell r="R65">
            <v>24.16</v>
          </cell>
          <cell r="S65">
            <v>2.2491534005144365E-2</v>
          </cell>
          <cell r="T65">
            <v>2.1875931890339206E-2</v>
          </cell>
          <cell r="U65">
            <v>1.9099415271484732E-2</v>
          </cell>
          <cell r="W65">
            <v>0</v>
          </cell>
          <cell r="X65">
            <v>0</v>
          </cell>
          <cell r="Y65">
            <v>0</v>
          </cell>
          <cell r="Z65">
            <v>0</v>
          </cell>
          <cell r="AA65">
            <v>0</v>
          </cell>
          <cell r="AC65">
            <v>2</v>
          </cell>
          <cell r="AD65">
            <v>2</v>
          </cell>
          <cell r="AE65">
            <v>2</v>
          </cell>
          <cell r="AF65">
            <v>2</v>
          </cell>
          <cell r="AG65">
            <v>2</v>
          </cell>
          <cell r="AI65">
            <v>2522</v>
          </cell>
          <cell r="AK65">
            <v>501289</v>
          </cell>
          <cell r="AL65">
            <v>318185</v>
          </cell>
          <cell r="AM65">
            <v>183104</v>
          </cell>
          <cell r="AN65">
            <v>361181</v>
          </cell>
          <cell r="AO65">
            <v>229254</v>
          </cell>
          <cell r="AP65">
            <v>131927</v>
          </cell>
          <cell r="AR65">
            <v>462662.11179232894</v>
          </cell>
          <cell r="AS65">
            <v>293667.55110827694</v>
          </cell>
          <cell r="AT65">
            <v>168994.56068405198</v>
          </cell>
          <cell r="AV65">
            <v>0.41</v>
          </cell>
          <cell r="AW65">
            <v>0.32700000000000001</v>
          </cell>
          <cell r="AX65">
            <v>0.75900000000000001</v>
          </cell>
          <cell r="AZ65">
            <v>0.30299999999999999</v>
          </cell>
          <cell r="BA65">
            <v>0.33600000000000002</v>
          </cell>
          <cell r="BB65">
            <v>0.16699999999999998</v>
          </cell>
          <cell r="BD65">
            <v>250995</v>
          </cell>
          <cell r="BE65">
            <v>90055</v>
          </cell>
          <cell r="BF65">
            <v>160940</v>
          </cell>
          <cell r="BH65">
            <v>0.51628953998705251</v>
          </cell>
          <cell r="BI65">
            <v>0.29183949218209543</v>
          </cell>
          <cell r="BJ65">
            <v>0.90632396250463898</v>
          </cell>
        </row>
        <row r="66">
          <cell r="B66">
            <v>58</v>
          </cell>
          <cell r="C66">
            <v>14</v>
          </cell>
          <cell r="D66">
            <v>4</v>
          </cell>
          <cell r="E66" t="str">
            <v>Mirzapur</v>
          </cell>
          <cell r="H66">
            <v>1657139</v>
          </cell>
          <cell r="I66">
            <v>1428499</v>
          </cell>
          <cell r="J66">
            <v>228640</v>
          </cell>
          <cell r="K66">
            <v>1657139</v>
          </cell>
          <cell r="L66">
            <v>1428499</v>
          </cell>
          <cell r="M66">
            <v>228640</v>
          </cell>
          <cell r="N66">
            <v>2114852</v>
          </cell>
          <cell r="O66">
            <v>1828102</v>
          </cell>
          <cell r="P66">
            <v>286750</v>
          </cell>
          <cell r="Q66">
            <v>31.4</v>
          </cell>
          <cell r="R66">
            <v>27.62</v>
          </cell>
          <cell r="S66">
            <v>2.768386149316715E-2</v>
          </cell>
          <cell r="T66">
            <v>2.4688527955109452E-2</v>
          </cell>
          <cell r="U66">
            <v>2.4689071016630315E-2</v>
          </cell>
          <cell r="W66">
            <v>522</v>
          </cell>
          <cell r="X66">
            <v>524</v>
          </cell>
          <cell r="Y66">
            <v>528</v>
          </cell>
          <cell r="Z66">
            <v>528</v>
          </cell>
          <cell r="AA66">
            <v>528</v>
          </cell>
          <cell r="AC66">
            <v>1711</v>
          </cell>
          <cell r="AD66">
            <v>1761</v>
          </cell>
          <cell r="AE66">
            <v>1827</v>
          </cell>
          <cell r="AF66">
            <v>1906</v>
          </cell>
          <cell r="AG66">
            <v>1943</v>
          </cell>
          <cell r="AI66">
            <v>4522</v>
          </cell>
          <cell r="AK66">
            <v>233908</v>
          </cell>
          <cell r="AL66">
            <v>204543</v>
          </cell>
          <cell r="AM66">
            <v>29365</v>
          </cell>
          <cell r="AN66">
            <v>233908</v>
          </cell>
          <cell r="AO66">
            <v>204543</v>
          </cell>
          <cell r="AP66">
            <v>29365</v>
          </cell>
          <cell r="AR66">
            <v>299629.1865992953</v>
          </cell>
          <cell r="AS66">
            <v>262013.49553918489</v>
          </cell>
          <cell r="AT66">
            <v>37615.69106011041</v>
          </cell>
          <cell r="AV66">
            <v>0.41</v>
          </cell>
          <cell r="AW66">
            <v>0.32700000000000001</v>
          </cell>
          <cell r="AX66">
            <v>0.75900000000000001</v>
          </cell>
          <cell r="AZ66">
            <v>0.30299999999999999</v>
          </cell>
          <cell r="BA66">
            <v>0.33600000000000002</v>
          </cell>
          <cell r="BB66">
            <v>0.16699999999999998</v>
          </cell>
          <cell r="BD66">
            <v>78459</v>
          </cell>
          <cell r="BE66">
            <v>48196</v>
          </cell>
          <cell r="BF66">
            <v>30263</v>
          </cell>
          <cell r="BH66">
            <v>0.24920161083589282</v>
          </cell>
          <cell r="BI66">
            <v>0.17505701816770766</v>
          </cell>
          <cell r="BJ66">
            <v>0.76565852955302571</v>
          </cell>
        </row>
        <row r="67">
          <cell r="B67">
            <v>59</v>
          </cell>
          <cell r="C67">
            <v>14</v>
          </cell>
          <cell r="D67">
            <v>4</v>
          </cell>
          <cell r="E67" t="str">
            <v>Sant Ravidas Nagar Bhadohi</v>
          </cell>
          <cell r="F67" t="str">
            <v>New</v>
          </cell>
          <cell r="G67">
            <v>1</v>
          </cell>
          <cell r="H67">
            <v>0</v>
          </cell>
          <cell r="I67">
            <v>0</v>
          </cell>
          <cell r="J67">
            <v>0</v>
          </cell>
          <cell r="K67">
            <v>1070364</v>
          </cell>
          <cell r="L67">
            <v>779187</v>
          </cell>
          <cell r="M67">
            <v>291177</v>
          </cell>
          <cell r="N67">
            <v>1352056</v>
          </cell>
          <cell r="O67">
            <v>1179423</v>
          </cell>
          <cell r="P67">
            <v>172633</v>
          </cell>
          <cell r="Q67">
            <v>38.159999999999997</v>
          </cell>
          <cell r="R67">
            <v>25.47</v>
          </cell>
          <cell r="S67">
            <v>3.2852327347188126E-2</v>
          </cell>
          <cell r="T67">
            <v>2.2949018069388538E-2</v>
          </cell>
          <cell r="U67">
            <v>2.3637809033460133E-2</v>
          </cell>
          <cell r="W67">
            <v>697</v>
          </cell>
          <cell r="X67">
            <v>702</v>
          </cell>
          <cell r="Y67">
            <v>706</v>
          </cell>
          <cell r="Z67">
            <v>706</v>
          </cell>
          <cell r="AA67">
            <v>706</v>
          </cell>
          <cell r="AC67">
            <v>4777</v>
          </cell>
          <cell r="AD67">
            <v>4841</v>
          </cell>
          <cell r="AE67">
            <v>4992</v>
          </cell>
          <cell r="AF67">
            <v>5060</v>
          </cell>
          <cell r="AG67">
            <v>5135</v>
          </cell>
          <cell r="AI67">
            <v>960</v>
          </cell>
          <cell r="AK67">
            <v>0</v>
          </cell>
          <cell r="AL67">
            <v>0</v>
          </cell>
          <cell r="AM67">
            <v>0</v>
          </cell>
          <cell r="AN67">
            <v>135180</v>
          </cell>
          <cell r="AO67">
            <v>98839</v>
          </cell>
          <cell r="AP67">
            <v>36341</v>
          </cell>
          <cell r="AR67">
            <v>173161.55687061895</v>
          </cell>
          <cell r="AS67">
            <v>126609.81742517464</v>
          </cell>
          <cell r="AT67">
            <v>46551.73944544432</v>
          </cell>
          <cell r="AV67">
            <v>0.41</v>
          </cell>
          <cell r="AW67">
            <v>0.32700000000000001</v>
          </cell>
          <cell r="AX67">
            <v>0.75900000000000001</v>
          </cell>
          <cell r="AZ67">
            <v>0.30299999999999999</v>
          </cell>
          <cell r="BA67">
            <v>0.33600000000000002</v>
          </cell>
          <cell r="BB67">
            <v>0.16699999999999998</v>
          </cell>
          <cell r="BD67">
            <v>42836</v>
          </cell>
          <cell r="BE67">
            <v>22993</v>
          </cell>
          <cell r="BF67">
            <v>19843</v>
          </cell>
          <cell r="BH67">
            <v>0.23542339598310361</v>
          </cell>
          <cell r="BI67">
            <v>0.17283052486549333</v>
          </cell>
          <cell r="BJ67">
            <v>0.40566133077833433</v>
          </cell>
        </row>
        <row r="68">
          <cell r="B68">
            <v>60</v>
          </cell>
          <cell r="C68">
            <v>14</v>
          </cell>
          <cell r="D68">
            <v>4</v>
          </cell>
          <cell r="E68" t="str">
            <v>Sonbhadra</v>
          </cell>
          <cell r="H68">
            <v>1075041</v>
          </cell>
          <cell r="I68">
            <v>930958</v>
          </cell>
          <cell r="J68">
            <v>144083</v>
          </cell>
          <cell r="K68">
            <v>1075041</v>
          </cell>
          <cell r="L68">
            <v>930958</v>
          </cell>
          <cell r="M68">
            <v>144083</v>
          </cell>
          <cell r="N68">
            <v>1463468</v>
          </cell>
          <cell r="O68">
            <v>1186754</v>
          </cell>
          <cell r="P68">
            <v>276714</v>
          </cell>
          <cell r="Q68">
            <v>38.18</v>
          </cell>
          <cell r="R68">
            <v>36.130000000000003</v>
          </cell>
          <cell r="S68">
            <v>3.2867277912497883E-2</v>
          </cell>
          <cell r="T68">
            <v>3.1324617645245967E-2</v>
          </cell>
          <cell r="U68">
            <v>3.132565264149223E-2</v>
          </cell>
          <cell r="W68">
            <v>597</v>
          </cell>
          <cell r="X68">
            <v>597</v>
          </cell>
          <cell r="Y68">
            <v>602</v>
          </cell>
          <cell r="Z68">
            <v>602</v>
          </cell>
          <cell r="AA68">
            <v>602</v>
          </cell>
          <cell r="AC68">
            <v>9142</v>
          </cell>
          <cell r="AD68">
            <v>9216</v>
          </cell>
          <cell r="AE68">
            <v>9698</v>
          </cell>
          <cell r="AF68">
            <v>9954</v>
          </cell>
          <cell r="AG68">
            <v>10099</v>
          </cell>
          <cell r="AI68">
            <v>6788</v>
          </cell>
          <cell r="AK68">
            <v>192584</v>
          </cell>
          <cell r="AL68">
            <v>162303</v>
          </cell>
          <cell r="AM68">
            <v>30281</v>
          </cell>
          <cell r="AN68">
            <v>192584</v>
          </cell>
          <cell r="AO68">
            <v>162303</v>
          </cell>
          <cell r="AP68">
            <v>30281</v>
          </cell>
          <cell r="AR68">
            <v>246694.37245429266</v>
          </cell>
          <cell r="AS68">
            <v>207905.31265551169</v>
          </cell>
          <cell r="AT68">
            <v>38789.059798780982</v>
          </cell>
          <cell r="AV68">
            <v>0.41</v>
          </cell>
          <cell r="AW68">
            <v>0.32700000000000001</v>
          </cell>
          <cell r="AX68">
            <v>0.75900000000000001</v>
          </cell>
          <cell r="AZ68">
            <v>0.30299999999999999</v>
          </cell>
          <cell r="BA68">
            <v>0.33600000000000002</v>
          </cell>
          <cell r="BB68">
            <v>0.16699999999999998</v>
          </cell>
          <cell r="BD68">
            <v>23798</v>
          </cell>
          <cell r="BE68">
            <v>7745</v>
          </cell>
          <cell r="BF68">
            <v>16053</v>
          </cell>
          <cell r="BH68">
            <v>9.1806495533818477E-2</v>
          </cell>
          <cell r="BI68">
            <v>3.5452594803726992E-2</v>
          </cell>
          <cell r="BJ68">
            <v>0.39385752258695533</v>
          </cell>
        </row>
        <row r="69">
          <cell r="B69">
            <v>61</v>
          </cell>
          <cell r="C69">
            <v>15</v>
          </cell>
          <cell r="D69">
            <v>1</v>
          </cell>
          <cell r="E69" t="str">
            <v>Bijnor</v>
          </cell>
          <cell r="H69">
            <v>2454521</v>
          </cell>
          <cell r="I69">
            <v>1839169</v>
          </cell>
          <cell r="J69">
            <v>615352</v>
          </cell>
          <cell r="K69">
            <v>2454521</v>
          </cell>
          <cell r="L69">
            <v>1839169</v>
          </cell>
          <cell r="M69">
            <v>615352</v>
          </cell>
          <cell r="N69">
            <v>3130586</v>
          </cell>
          <cell r="O69">
            <v>2369001</v>
          </cell>
          <cell r="P69">
            <v>761585</v>
          </cell>
          <cell r="Q69">
            <v>27.76</v>
          </cell>
          <cell r="R69">
            <v>27.16</v>
          </cell>
          <cell r="S69">
            <v>2.4800881524607021E-2</v>
          </cell>
          <cell r="T69">
            <v>2.4318583577521258E-2</v>
          </cell>
          <cell r="U69">
            <v>2.4627219070865403E-2</v>
          </cell>
          <cell r="W69">
            <v>971</v>
          </cell>
          <cell r="X69">
            <v>971</v>
          </cell>
          <cell r="Y69">
            <v>975</v>
          </cell>
          <cell r="Z69">
            <v>975</v>
          </cell>
          <cell r="AA69">
            <v>975</v>
          </cell>
          <cell r="AC69">
            <v>25546</v>
          </cell>
          <cell r="AD69">
            <v>25746</v>
          </cell>
          <cell r="AE69">
            <v>26203</v>
          </cell>
          <cell r="AF69">
            <v>26593</v>
          </cell>
          <cell r="AG69">
            <v>26788</v>
          </cell>
          <cell r="AI69">
            <v>4561</v>
          </cell>
          <cell r="AK69">
            <v>372875</v>
          </cell>
          <cell r="AL69">
            <v>286469</v>
          </cell>
          <cell r="AM69">
            <v>86406</v>
          </cell>
          <cell r="AN69">
            <v>372875</v>
          </cell>
          <cell r="AO69">
            <v>286469</v>
          </cell>
          <cell r="AP69">
            <v>86406</v>
          </cell>
          <cell r="AR69">
            <v>477641.77776395949</v>
          </cell>
          <cell r="AS69">
            <v>366958.26331683196</v>
          </cell>
          <cell r="AT69">
            <v>110683.51444712754</v>
          </cell>
          <cell r="AV69">
            <v>0.41</v>
          </cell>
          <cell r="AW69">
            <v>0.32700000000000001</v>
          </cell>
          <cell r="AX69">
            <v>0.75900000000000001</v>
          </cell>
          <cell r="AZ69">
            <v>0.30299999999999999</v>
          </cell>
          <cell r="BA69">
            <v>0.33600000000000002</v>
          </cell>
          <cell r="BB69">
            <v>0.16699999999999998</v>
          </cell>
          <cell r="BD69">
            <v>161879</v>
          </cell>
          <cell r="BE69">
            <v>93207</v>
          </cell>
          <cell r="BF69">
            <v>68672</v>
          </cell>
          <cell r="BH69">
            <v>0.32253763624540649</v>
          </cell>
          <cell r="BI69">
            <v>0.24172638101876123</v>
          </cell>
          <cell r="BJ69">
            <v>0.59045791346599108</v>
          </cell>
        </row>
        <row r="70">
          <cell r="B70">
            <v>62</v>
          </cell>
          <cell r="C70">
            <v>15</v>
          </cell>
          <cell r="D70">
            <v>1</v>
          </cell>
          <cell r="E70" t="str">
            <v>Jyotiba Phule Nagar</v>
          </cell>
          <cell r="F70" t="str">
            <v>New</v>
          </cell>
          <cell r="G70">
            <v>1</v>
          </cell>
          <cell r="H70">
            <v>0</v>
          </cell>
          <cell r="I70">
            <v>0</v>
          </cell>
          <cell r="J70">
            <v>0</v>
          </cell>
          <cell r="K70">
            <v>1177068</v>
          </cell>
          <cell r="L70">
            <v>851608</v>
          </cell>
          <cell r="M70">
            <v>325460</v>
          </cell>
          <cell r="N70">
            <v>1499193</v>
          </cell>
          <cell r="O70">
            <v>1129758</v>
          </cell>
          <cell r="P70">
            <v>369435</v>
          </cell>
          <cell r="Q70">
            <v>28.25</v>
          </cell>
          <cell r="R70">
            <v>29.72</v>
          </cell>
          <cell r="S70">
            <v>2.5193248361054188E-2</v>
          </cell>
          <cell r="T70">
            <v>2.636230638392334E-2</v>
          </cell>
          <cell r="U70">
            <v>2.4484988701083843E-2</v>
          </cell>
          <cell r="W70">
            <v>6</v>
          </cell>
          <cell r="X70">
            <v>6</v>
          </cell>
          <cell r="Y70">
            <v>9</v>
          </cell>
          <cell r="Z70">
            <v>9</v>
          </cell>
          <cell r="AA70">
            <v>9</v>
          </cell>
          <cell r="AC70">
            <v>0</v>
          </cell>
          <cell r="AD70">
            <v>175</v>
          </cell>
          <cell r="AE70">
            <v>0</v>
          </cell>
          <cell r="AF70">
            <v>0</v>
          </cell>
          <cell r="AG70">
            <v>0</v>
          </cell>
          <cell r="AI70">
            <v>2321</v>
          </cell>
          <cell r="AK70">
            <v>0</v>
          </cell>
          <cell r="AL70">
            <v>0</v>
          </cell>
          <cell r="AM70">
            <v>0</v>
          </cell>
          <cell r="AN70">
            <v>172103</v>
          </cell>
          <cell r="AO70">
            <v>128464</v>
          </cell>
          <cell r="AP70">
            <v>43639</v>
          </cell>
          <cell r="AR70">
            <v>220458.82099500025</v>
          </cell>
          <cell r="AS70">
            <v>164558.56074735313</v>
          </cell>
          <cell r="AT70">
            <v>55900.260247647144</v>
          </cell>
          <cell r="AV70">
            <v>0.41</v>
          </cell>
          <cell r="AW70">
            <v>0.32700000000000001</v>
          </cell>
          <cell r="AX70">
            <v>0.75900000000000001</v>
          </cell>
          <cell r="AZ70">
            <v>0.30299999999999999</v>
          </cell>
          <cell r="BA70">
            <v>0.33600000000000002</v>
          </cell>
          <cell r="BB70">
            <v>0.16699999999999998</v>
          </cell>
          <cell r="BD70">
            <v>38159</v>
          </cell>
          <cell r="BE70">
            <v>11529</v>
          </cell>
          <cell r="BF70">
            <v>26630</v>
          </cell>
          <cell r="BH70">
            <v>0.16472582699065666</v>
          </cell>
          <cell r="BI70">
            <v>6.6675050137284197E-2</v>
          </cell>
          <cell r="BJ70">
            <v>0.45336660697396602</v>
          </cell>
        </row>
        <row r="71">
          <cell r="B71">
            <v>63</v>
          </cell>
          <cell r="C71">
            <v>15</v>
          </cell>
          <cell r="D71">
            <v>1</v>
          </cell>
          <cell r="E71" t="str">
            <v>Moradabad</v>
          </cell>
          <cell r="F71" t="str">
            <v>Split</v>
          </cell>
          <cell r="G71">
            <v>2</v>
          </cell>
          <cell r="H71">
            <v>4121035</v>
          </cell>
          <cell r="I71">
            <v>2981566</v>
          </cell>
          <cell r="J71">
            <v>1139469</v>
          </cell>
          <cell r="K71">
            <v>2943967</v>
          </cell>
          <cell r="L71">
            <v>2129958</v>
          </cell>
          <cell r="M71">
            <v>814009</v>
          </cell>
          <cell r="N71">
            <v>3749630</v>
          </cell>
          <cell r="O71">
            <v>2586152</v>
          </cell>
          <cell r="P71">
            <v>1163478</v>
          </cell>
          <cell r="Q71">
            <v>31.89</v>
          </cell>
          <cell r="R71">
            <v>26.45</v>
          </cell>
          <cell r="S71">
            <v>2.8066450579064206E-2</v>
          </cell>
          <cell r="T71">
            <v>2.3745211448876979E-2</v>
          </cell>
          <cell r="U71">
            <v>2.4484867213547812E-2</v>
          </cell>
          <cell r="W71">
            <v>638</v>
          </cell>
          <cell r="X71">
            <v>640</v>
          </cell>
          <cell r="Y71">
            <v>641</v>
          </cell>
          <cell r="Z71">
            <v>641</v>
          </cell>
          <cell r="AA71">
            <v>641</v>
          </cell>
          <cell r="AC71">
            <v>8628</v>
          </cell>
          <cell r="AD71">
            <v>8807</v>
          </cell>
          <cell r="AE71">
            <v>8945</v>
          </cell>
          <cell r="AF71">
            <v>9006</v>
          </cell>
          <cell r="AG71">
            <v>9041</v>
          </cell>
          <cell r="AI71">
            <v>3647</v>
          </cell>
          <cell r="AK71">
            <v>602550</v>
          </cell>
          <cell r="AL71">
            <v>449767</v>
          </cell>
          <cell r="AM71">
            <v>152783</v>
          </cell>
          <cell r="AN71">
            <v>430447</v>
          </cell>
          <cell r="AO71">
            <v>321303</v>
          </cell>
          <cell r="AP71">
            <v>109144</v>
          </cell>
          <cell r="AR71">
            <v>551389.79634773871</v>
          </cell>
          <cell r="AS71">
            <v>411579.58061252022</v>
          </cell>
          <cell r="AT71">
            <v>139810.21573521849</v>
          </cell>
          <cell r="AV71">
            <v>0.41</v>
          </cell>
          <cell r="AW71">
            <v>0.32700000000000001</v>
          </cell>
          <cell r="AX71">
            <v>0.75900000000000001</v>
          </cell>
          <cell r="AZ71">
            <v>0.30299999999999999</v>
          </cell>
          <cell r="BA71">
            <v>0.33600000000000002</v>
          </cell>
          <cell r="BB71">
            <v>0.16699999999999998</v>
          </cell>
          <cell r="BD71">
            <v>176984</v>
          </cell>
          <cell r="BE71">
            <v>60869</v>
          </cell>
          <cell r="BF71">
            <v>116115</v>
          </cell>
          <cell r="BH71">
            <v>0.30546923219786748</v>
          </cell>
          <cell r="BI71">
            <v>0.1407455066244844</v>
          </cell>
          <cell r="BJ71">
            <v>0.79039031991597131</v>
          </cell>
        </row>
        <row r="72">
          <cell r="B72">
            <v>64</v>
          </cell>
          <cell r="C72">
            <v>15</v>
          </cell>
          <cell r="D72">
            <v>1</v>
          </cell>
          <cell r="E72" t="str">
            <v>Rampur</v>
          </cell>
          <cell r="H72">
            <v>1502141</v>
          </cell>
          <cell r="I72">
            <v>1109425</v>
          </cell>
          <cell r="J72">
            <v>392716</v>
          </cell>
          <cell r="K72">
            <v>1502141</v>
          </cell>
          <cell r="L72">
            <v>1109425</v>
          </cell>
          <cell r="M72">
            <v>392716</v>
          </cell>
          <cell r="N72">
            <v>1922450</v>
          </cell>
          <cell r="O72">
            <v>1442386</v>
          </cell>
          <cell r="P72">
            <v>480064</v>
          </cell>
          <cell r="Q72">
            <v>27.45</v>
          </cell>
          <cell r="R72">
            <v>27.98</v>
          </cell>
          <cell r="S72">
            <v>2.4551949395413608E-2</v>
          </cell>
          <cell r="T72">
            <v>2.4977213459784542E-2</v>
          </cell>
          <cell r="U72">
            <v>2.4977743861476887E-2</v>
          </cell>
          <cell r="W72">
            <v>0</v>
          </cell>
          <cell r="X72">
            <v>0</v>
          </cell>
          <cell r="Y72">
            <v>0</v>
          </cell>
          <cell r="Z72">
            <v>0</v>
          </cell>
          <cell r="AA72">
            <v>0</v>
          </cell>
          <cell r="AC72">
            <v>21</v>
          </cell>
          <cell r="AD72">
            <v>21</v>
          </cell>
          <cell r="AE72">
            <v>21</v>
          </cell>
          <cell r="AF72">
            <v>21</v>
          </cell>
          <cell r="AG72">
            <v>21</v>
          </cell>
          <cell r="AI72">
            <v>2367</v>
          </cell>
          <cell r="AK72">
            <v>224785</v>
          </cell>
          <cell r="AL72">
            <v>170500</v>
          </cell>
          <cell r="AM72">
            <v>54285</v>
          </cell>
          <cell r="AN72">
            <v>224785</v>
          </cell>
          <cell r="AO72">
            <v>170500</v>
          </cell>
          <cell r="AP72">
            <v>54285</v>
          </cell>
          <cell r="AR72">
            <v>287942.8951114224</v>
          </cell>
          <cell r="AS72">
            <v>218405.42570232676</v>
          </cell>
          <cell r="AT72">
            <v>69537.469409095647</v>
          </cell>
          <cell r="AV72">
            <v>0.41</v>
          </cell>
          <cell r="AW72">
            <v>0.32700000000000001</v>
          </cell>
          <cell r="AX72">
            <v>0.75900000000000001</v>
          </cell>
          <cell r="AZ72">
            <v>0.30299999999999999</v>
          </cell>
          <cell r="BA72">
            <v>0.33600000000000002</v>
          </cell>
          <cell r="BB72">
            <v>0.16699999999999998</v>
          </cell>
          <cell r="BD72">
            <v>57996</v>
          </cell>
          <cell r="BE72">
            <v>26654</v>
          </cell>
          <cell r="BF72">
            <v>31342</v>
          </cell>
          <cell r="BH72">
            <v>0.19168311849293929</v>
          </cell>
          <cell r="BI72">
            <v>0.11614249793283994</v>
          </cell>
          <cell r="BJ72">
            <v>0.42894342622982679</v>
          </cell>
        </row>
        <row r="73">
          <cell r="B73">
            <v>65</v>
          </cell>
          <cell r="C73">
            <v>16</v>
          </cell>
          <cell r="D73">
            <v>1</v>
          </cell>
          <cell r="E73" t="str">
            <v>Muzaffarnagar</v>
          </cell>
          <cell r="H73">
            <v>2842543</v>
          </cell>
          <cell r="I73">
            <v>2143313</v>
          </cell>
          <cell r="J73">
            <v>699230</v>
          </cell>
          <cell r="K73">
            <v>2842543</v>
          </cell>
          <cell r="L73">
            <v>2143313</v>
          </cell>
          <cell r="M73">
            <v>699230</v>
          </cell>
          <cell r="N73">
            <v>3541952</v>
          </cell>
          <cell r="O73">
            <v>2638123</v>
          </cell>
          <cell r="P73">
            <v>903829</v>
          </cell>
          <cell r="Q73">
            <v>26.42</v>
          </cell>
          <cell r="R73">
            <v>24.61</v>
          </cell>
          <cell r="S73">
            <v>2.372092071282661E-2</v>
          </cell>
          <cell r="T73">
            <v>2.2245693406858003E-2</v>
          </cell>
          <cell r="U73">
            <v>2.2241628923095336E-2</v>
          </cell>
          <cell r="W73">
            <v>205</v>
          </cell>
          <cell r="X73">
            <v>205</v>
          </cell>
          <cell r="Y73">
            <v>210</v>
          </cell>
          <cell r="Z73">
            <v>210</v>
          </cell>
          <cell r="AA73">
            <v>210</v>
          </cell>
          <cell r="AC73">
            <v>9444</v>
          </cell>
          <cell r="AD73">
            <v>9585</v>
          </cell>
          <cell r="AE73">
            <v>9726</v>
          </cell>
          <cell r="AF73">
            <v>9843</v>
          </cell>
          <cell r="AG73">
            <v>9965</v>
          </cell>
          <cell r="AI73">
            <v>4008</v>
          </cell>
          <cell r="AK73">
            <v>424027</v>
          </cell>
          <cell r="AL73">
            <v>324619</v>
          </cell>
          <cell r="AM73">
            <v>99408</v>
          </cell>
          <cell r="AN73">
            <v>424027</v>
          </cell>
          <cell r="AO73">
            <v>324619</v>
          </cell>
          <cell r="AP73">
            <v>99408</v>
          </cell>
          <cell r="AR73">
            <v>543165.967415135</v>
          </cell>
          <cell r="AS73">
            <v>415827.27792412677</v>
          </cell>
          <cell r="AT73">
            <v>127338.6894910082</v>
          </cell>
          <cell r="AV73">
            <v>0.41</v>
          </cell>
          <cell r="AW73">
            <v>0.32700000000000001</v>
          </cell>
          <cell r="AX73">
            <v>0.75900000000000001</v>
          </cell>
          <cell r="AZ73">
            <v>0.30299999999999999</v>
          </cell>
          <cell r="BA73">
            <v>0.33600000000000002</v>
          </cell>
          <cell r="BB73">
            <v>0.16699999999999998</v>
          </cell>
          <cell r="BD73">
            <v>221450</v>
          </cell>
          <cell r="BE73">
            <v>130889</v>
          </cell>
          <cell r="BF73">
            <v>90561</v>
          </cell>
          <cell r="BH73">
            <v>0.38800321634736418</v>
          </cell>
          <cell r="BI73">
            <v>0.29955899607652953</v>
          </cell>
          <cell r="BJ73">
            <v>0.67681975364917191</v>
          </cell>
        </row>
        <row r="74">
          <cell r="B74">
            <v>66</v>
          </cell>
          <cell r="C74">
            <v>16</v>
          </cell>
          <cell r="D74">
            <v>1</v>
          </cell>
          <cell r="E74" t="str">
            <v>Saharanpur</v>
          </cell>
          <cell r="H74">
            <v>2309029</v>
          </cell>
          <cell r="I74">
            <v>1719377</v>
          </cell>
          <cell r="J74">
            <v>589652</v>
          </cell>
          <cell r="K74">
            <v>2309029</v>
          </cell>
          <cell r="L74">
            <v>1719377</v>
          </cell>
          <cell r="M74">
            <v>589652</v>
          </cell>
          <cell r="N74">
            <v>2848152</v>
          </cell>
          <cell r="O74">
            <v>2103408</v>
          </cell>
          <cell r="P74">
            <v>744744</v>
          </cell>
          <cell r="Q74">
            <v>26.76</v>
          </cell>
          <cell r="R74">
            <v>23.35</v>
          </cell>
          <cell r="S74">
            <v>2.3995912472692504E-2</v>
          </cell>
          <cell r="T74">
            <v>2.1207311117154015E-2</v>
          </cell>
          <cell r="U74">
            <v>2.120604646314872E-2</v>
          </cell>
          <cell r="X74">
            <v>0</v>
          </cell>
          <cell r="Y74">
            <v>0</v>
          </cell>
          <cell r="Z74">
            <v>0</v>
          </cell>
          <cell r="AA74">
            <v>0</v>
          </cell>
          <cell r="AD74">
            <v>0</v>
          </cell>
          <cell r="AE74">
            <v>0</v>
          </cell>
          <cell r="AF74">
            <v>0</v>
          </cell>
          <cell r="AG74">
            <v>0</v>
          </cell>
          <cell r="AI74">
            <v>3689</v>
          </cell>
          <cell r="AK74">
            <v>367287</v>
          </cell>
          <cell r="AL74">
            <v>275735</v>
          </cell>
          <cell r="AM74">
            <v>91552</v>
          </cell>
          <cell r="AN74">
            <v>367287</v>
          </cell>
          <cell r="AO74">
            <v>275735</v>
          </cell>
          <cell r="AP74">
            <v>91552</v>
          </cell>
          <cell r="AR74">
            <v>470483.71606997354</v>
          </cell>
          <cell r="AS74">
            <v>353208.32877437578</v>
          </cell>
          <cell r="AT74">
            <v>117275.38729559777</v>
          </cell>
          <cell r="AV74">
            <v>0.41</v>
          </cell>
          <cell r="AW74">
            <v>0.32700000000000001</v>
          </cell>
          <cell r="AX74">
            <v>0.75900000000000001</v>
          </cell>
          <cell r="AZ74">
            <v>0.30299999999999999</v>
          </cell>
          <cell r="BA74">
            <v>0.33600000000000002</v>
          </cell>
          <cell r="BB74">
            <v>0.16699999999999998</v>
          </cell>
          <cell r="BD74">
            <v>191369</v>
          </cell>
          <cell r="BE74">
            <v>94914</v>
          </cell>
          <cell r="BF74">
            <v>96455</v>
          </cell>
          <cell r="BH74">
            <v>0.38709644499907664</v>
          </cell>
          <cell r="BI74">
            <v>0.25573580250499112</v>
          </cell>
          <cell r="BJ74">
            <v>0.78272654328318492</v>
          </cell>
        </row>
        <row r="75">
          <cell r="B75">
            <v>67</v>
          </cell>
          <cell r="C75">
            <v>17</v>
          </cell>
          <cell r="D75">
            <v>4</v>
          </cell>
          <cell r="E75" t="str">
            <v>Chandauli</v>
          </cell>
          <cell r="F75" t="str">
            <v>New</v>
          </cell>
          <cell r="G75">
            <v>1</v>
          </cell>
          <cell r="H75">
            <v>0</v>
          </cell>
          <cell r="I75">
            <v>0</v>
          </cell>
          <cell r="J75">
            <v>0</v>
          </cell>
          <cell r="K75">
            <v>1298141</v>
          </cell>
          <cell r="L75">
            <v>945002</v>
          </cell>
          <cell r="M75">
            <v>353139</v>
          </cell>
          <cell r="N75">
            <v>1639777</v>
          </cell>
          <cell r="O75">
            <v>1466354</v>
          </cell>
          <cell r="P75">
            <v>173423</v>
          </cell>
          <cell r="Q75">
            <v>27.33</v>
          </cell>
          <cell r="R75">
            <v>28.63</v>
          </cell>
          <cell r="S75">
            <v>2.4455442250034265E-2</v>
          </cell>
          <cell r="T75">
            <v>2.5496605067313327E-2</v>
          </cell>
          <cell r="U75">
            <v>2.3637747266854525E-2</v>
          </cell>
          <cell r="W75">
            <v>1</v>
          </cell>
          <cell r="X75">
            <v>1</v>
          </cell>
          <cell r="Y75">
            <v>1</v>
          </cell>
          <cell r="Z75">
            <v>1</v>
          </cell>
          <cell r="AA75">
            <v>1</v>
          </cell>
          <cell r="AC75">
            <v>0</v>
          </cell>
          <cell r="AD75">
            <v>0</v>
          </cell>
          <cell r="AE75">
            <v>0</v>
          </cell>
          <cell r="AF75">
            <v>0</v>
          </cell>
          <cell r="AG75">
            <v>0</v>
          </cell>
          <cell r="AI75">
            <v>2554</v>
          </cell>
          <cell r="AK75">
            <v>0</v>
          </cell>
          <cell r="AL75">
            <v>0</v>
          </cell>
          <cell r="AM75">
            <v>0</v>
          </cell>
          <cell r="AN75">
            <v>163949</v>
          </cell>
          <cell r="AO75">
            <v>119875</v>
          </cell>
          <cell r="AP75">
            <v>44074</v>
          </cell>
          <cell r="AR75">
            <v>210013.78966845028</v>
          </cell>
          <cell r="AS75">
            <v>153556.30736695847</v>
          </cell>
          <cell r="AT75">
            <v>56457.482301491786</v>
          </cell>
          <cell r="AV75">
            <v>0.41</v>
          </cell>
          <cell r="AW75">
            <v>0.32700000000000001</v>
          </cell>
          <cell r="AX75">
            <v>0.75900000000000001</v>
          </cell>
          <cell r="AZ75">
            <v>0.30299999999999999</v>
          </cell>
          <cell r="BA75">
            <v>0.33600000000000002</v>
          </cell>
          <cell r="BB75">
            <v>0.16699999999999998</v>
          </cell>
          <cell r="BD75">
            <v>28022</v>
          </cell>
          <cell r="BE75">
            <v>18573</v>
          </cell>
          <cell r="BF75">
            <v>9449</v>
          </cell>
          <cell r="BH75">
            <v>0.12698239354220275</v>
          </cell>
          <cell r="BI75">
            <v>0.11510828698016799</v>
          </cell>
          <cell r="BJ75">
            <v>0.15927827147758239</v>
          </cell>
        </row>
        <row r="76">
          <cell r="B76">
            <v>68</v>
          </cell>
          <cell r="C76">
            <v>17</v>
          </cell>
          <cell r="D76">
            <v>4</v>
          </cell>
          <cell r="E76" t="str">
            <v>Ghazipur</v>
          </cell>
          <cell r="H76">
            <v>2416617</v>
          </cell>
          <cell r="I76">
            <v>2238315</v>
          </cell>
          <cell r="J76">
            <v>178302</v>
          </cell>
          <cell r="K76">
            <v>2416617</v>
          </cell>
          <cell r="L76">
            <v>2238315</v>
          </cell>
          <cell r="M76">
            <v>178302</v>
          </cell>
          <cell r="N76">
            <v>3049337</v>
          </cell>
          <cell r="O76">
            <v>2816348</v>
          </cell>
          <cell r="P76">
            <v>232989</v>
          </cell>
          <cell r="Q76">
            <v>24.27</v>
          </cell>
          <cell r="R76">
            <v>26.18</v>
          </cell>
          <cell r="S76">
            <v>2.1966429283679201E-2</v>
          </cell>
          <cell r="T76">
            <v>2.3526407844567165E-2</v>
          </cell>
          <cell r="U76">
            <v>2.352807503969867E-2</v>
          </cell>
          <cell r="W76">
            <v>844</v>
          </cell>
          <cell r="X76">
            <v>848</v>
          </cell>
          <cell r="Y76">
            <v>857</v>
          </cell>
          <cell r="Z76">
            <v>857</v>
          </cell>
          <cell r="AA76">
            <v>857</v>
          </cell>
          <cell r="AC76">
            <v>15254</v>
          </cell>
          <cell r="AD76">
            <v>15405</v>
          </cell>
          <cell r="AE76">
            <v>15893</v>
          </cell>
          <cell r="AF76">
            <v>16403</v>
          </cell>
          <cell r="AG76">
            <v>16520</v>
          </cell>
          <cell r="AI76">
            <v>3377</v>
          </cell>
          <cell r="AK76">
            <v>341149</v>
          </cell>
          <cell r="AL76">
            <v>318075</v>
          </cell>
          <cell r="AM76">
            <v>23074</v>
          </cell>
          <cell r="AN76">
            <v>341149</v>
          </cell>
          <cell r="AO76">
            <v>318075</v>
          </cell>
          <cell r="AP76">
            <v>23074</v>
          </cell>
          <cell r="AR76">
            <v>437001.7159702233</v>
          </cell>
          <cell r="AS76">
            <v>407444.60868192132</v>
          </cell>
          <cell r="AT76">
            <v>29557.107288301981</v>
          </cell>
          <cell r="AV76">
            <v>0.41</v>
          </cell>
          <cell r="AW76">
            <v>0.32700000000000001</v>
          </cell>
          <cell r="AX76">
            <v>0.75900000000000001</v>
          </cell>
          <cell r="AZ76">
            <v>0.30299999999999999</v>
          </cell>
          <cell r="BA76">
            <v>0.33600000000000002</v>
          </cell>
          <cell r="BB76">
            <v>0.16699999999999998</v>
          </cell>
          <cell r="BD76">
            <v>108922</v>
          </cell>
          <cell r="BE76">
            <v>87767</v>
          </cell>
          <cell r="BF76">
            <v>21155</v>
          </cell>
          <cell r="BH76">
            <v>0.23720544661178103</v>
          </cell>
          <cell r="BI76">
            <v>0.20500047638641103</v>
          </cell>
          <cell r="BJ76">
            <v>0.68115083555321121</v>
          </cell>
        </row>
        <row r="77">
          <cell r="B77">
            <v>69</v>
          </cell>
          <cell r="C77">
            <v>17</v>
          </cell>
          <cell r="D77">
            <v>4</v>
          </cell>
          <cell r="E77" t="str">
            <v>Jaunpur</v>
          </cell>
          <cell r="H77">
            <v>3214636</v>
          </cell>
          <cell r="I77">
            <v>2993297</v>
          </cell>
          <cell r="J77">
            <v>221339</v>
          </cell>
          <cell r="K77">
            <v>3214636</v>
          </cell>
          <cell r="L77">
            <v>2993297</v>
          </cell>
          <cell r="M77">
            <v>221339</v>
          </cell>
          <cell r="N77">
            <v>3911305</v>
          </cell>
          <cell r="O77">
            <v>3622168</v>
          </cell>
          <cell r="P77">
            <v>289137</v>
          </cell>
          <cell r="Q77">
            <v>26.92</v>
          </cell>
          <cell r="R77">
            <v>21.67</v>
          </cell>
          <cell r="S77">
            <v>2.4125090730155119E-2</v>
          </cell>
          <cell r="T77">
            <v>1.9807850391679871E-2</v>
          </cell>
          <cell r="U77">
            <v>1.9809346460711197E-2</v>
          </cell>
          <cell r="X77">
            <v>0</v>
          </cell>
          <cell r="Y77">
            <v>0</v>
          </cell>
          <cell r="Z77">
            <v>0</v>
          </cell>
          <cell r="AA77">
            <v>0</v>
          </cell>
          <cell r="AD77">
            <v>0</v>
          </cell>
          <cell r="AE77">
            <v>0</v>
          </cell>
          <cell r="AF77">
            <v>0</v>
          </cell>
          <cell r="AG77">
            <v>0</v>
          </cell>
          <cell r="AI77">
            <v>4038</v>
          </cell>
          <cell r="AK77">
            <v>416729</v>
          </cell>
          <cell r="AL77">
            <v>387440</v>
          </cell>
          <cell r="AM77">
            <v>29289</v>
          </cell>
          <cell r="AN77">
            <v>416729</v>
          </cell>
          <cell r="AO77">
            <v>387440</v>
          </cell>
          <cell r="AP77">
            <v>29289</v>
          </cell>
          <cell r="AR77">
            <v>533817.44661293214</v>
          </cell>
          <cell r="AS77">
            <v>496299.10929096473</v>
          </cell>
          <cell r="AT77">
            <v>37518.337321967439</v>
          </cell>
          <cell r="AV77">
            <v>0.41</v>
          </cell>
          <cell r="AW77">
            <v>0.32700000000000001</v>
          </cell>
          <cell r="AX77">
            <v>0.75900000000000001</v>
          </cell>
          <cell r="AZ77">
            <v>0.30299999999999999</v>
          </cell>
          <cell r="BA77">
            <v>0.33600000000000002</v>
          </cell>
          <cell r="BB77">
            <v>0.16699999999999998</v>
          </cell>
          <cell r="BD77">
            <v>125326</v>
          </cell>
          <cell r="BE77">
            <v>93244</v>
          </cell>
          <cell r="BF77">
            <v>32082</v>
          </cell>
          <cell r="BH77">
            <v>0.2234295480609054</v>
          </cell>
          <cell r="BI77">
            <v>0.17880085532411252</v>
          </cell>
          <cell r="BJ77">
            <v>0.8137856788247767</v>
          </cell>
        </row>
        <row r="78">
          <cell r="B78">
            <v>70</v>
          </cell>
          <cell r="C78">
            <v>17</v>
          </cell>
          <cell r="D78">
            <v>4</v>
          </cell>
          <cell r="E78" t="str">
            <v>Varanasi</v>
          </cell>
          <cell r="F78" t="str">
            <v>Split</v>
          </cell>
          <cell r="G78">
            <v>2</v>
          </cell>
          <cell r="H78">
            <v>4860582</v>
          </cell>
          <cell r="I78">
            <v>3538334</v>
          </cell>
          <cell r="J78">
            <v>1322248</v>
          </cell>
          <cell r="K78">
            <v>2492077</v>
          </cell>
          <cell r="L78">
            <v>1814145</v>
          </cell>
          <cell r="M78">
            <v>677932</v>
          </cell>
          <cell r="N78">
            <v>3147927</v>
          </cell>
          <cell r="O78">
            <v>1879405</v>
          </cell>
          <cell r="P78">
            <v>1268522</v>
          </cell>
          <cell r="Q78">
            <v>30.65</v>
          </cell>
          <cell r="R78">
            <v>25.51</v>
          </cell>
          <cell r="S78">
            <v>2.7095771857297279E-2</v>
          </cell>
          <cell r="T78">
            <v>2.2981625140236606E-2</v>
          </cell>
          <cell r="U78">
            <v>2.3637811315496915E-2</v>
          </cell>
          <cell r="W78">
            <v>296</v>
          </cell>
          <cell r="X78">
            <v>300</v>
          </cell>
          <cell r="Y78">
            <v>302</v>
          </cell>
          <cell r="Z78">
            <v>302</v>
          </cell>
          <cell r="AA78">
            <v>302</v>
          </cell>
          <cell r="AC78">
            <v>6029</v>
          </cell>
          <cell r="AD78">
            <v>6070</v>
          </cell>
          <cell r="AE78">
            <v>6154</v>
          </cell>
          <cell r="AF78">
            <v>6214</v>
          </cell>
          <cell r="AG78">
            <v>6249</v>
          </cell>
          <cell r="AI78">
            <v>1578</v>
          </cell>
          <cell r="AK78">
            <v>613863</v>
          </cell>
          <cell r="AL78">
            <v>448837</v>
          </cell>
          <cell r="AM78">
            <v>165026</v>
          </cell>
          <cell r="AN78">
            <v>314734</v>
          </cell>
          <cell r="AO78">
            <v>230123</v>
          </cell>
          <cell r="AP78">
            <v>84611</v>
          </cell>
          <cell r="AR78">
            <v>403164.88711434673</v>
          </cell>
          <cell r="AS78">
            <v>294780.71424572752</v>
          </cell>
          <cell r="AT78">
            <v>108384.17286861918</v>
          </cell>
          <cell r="AV78">
            <v>0.41</v>
          </cell>
          <cell r="AW78">
            <v>0.32700000000000001</v>
          </cell>
          <cell r="AX78">
            <v>0.75900000000000001</v>
          </cell>
          <cell r="AZ78">
            <v>0.30299999999999999</v>
          </cell>
          <cell r="BA78">
            <v>0.33600000000000002</v>
          </cell>
          <cell r="BB78">
            <v>0.16699999999999998</v>
          </cell>
          <cell r="BD78">
            <v>218343</v>
          </cell>
          <cell r="BE78">
            <v>79568</v>
          </cell>
          <cell r="BF78">
            <v>138775</v>
          </cell>
          <cell r="BH78">
            <v>0.51540516235749068</v>
          </cell>
          <cell r="BI78">
            <v>0.25688075389999671</v>
          </cell>
          <cell r="BJ78">
            <v>1.2185337443085831</v>
          </cell>
        </row>
      </sheetData>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
      <sheetName val="Basis"/>
      <sheetName val="Division"/>
      <sheetName val="Group"/>
      <sheetName val="Fore_Sum"/>
      <sheetName val="Individ"/>
      <sheetName val="2003_Sum"/>
      <sheetName val="Adjustments"/>
      <sheetName val="E_Div"/>
      <sheetName val="Utility"/>
      <sheetName val="Admin"/>
      <sheetName val="Region"/>
      <sheetName val="Sens"/>
      <sheetName val="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9">
          <cell r="B9">
            <v>1</v>
          </cell>
        </row>
        <row r="92">
          <cell r="B92">
            <v>1</v>
          </cell>
          <cell r="C92">
            <v>1</v>
          </cell>
          <cell r="D92" t="str">
            <v xml:space="preserve">Agra </v>
          </cell>
          <cell r="K92">
            <v>13072987</v>
          </cell>
          <cell r="L92">
            <v>9721444</v>
          </cell>
          <cell r="M92">
            <v>3351543</v>
          </cell>
          <cell r="N92">
            <v>16431521</v>
          </cell>
          <cell r="O92">
            <v>11828633</v>
          </cell>
          <cell r="P92">
            <v>4602888</v>
          </cell>
          <cell r="R92">
            <v>2.3128762111950696E-2</v>
          </cell>
          <cell r="S92">
            <v>1.9812610326953362E-2</v>
          </cell>
          <cell r="T92">
            <v>3.2234953820124757E-2</v>
          </cell>
          <cell r="W92">
            <v>2525</v>
          </cell>
          <cell r="X92">
            <v>2552</v>
          </cell>
          <cell r="AC92">
            <v>79288</v>
          </cell>
          <cell r="AD92">
            <v>95744</v>
          </cell>
          <cell r="AI92">
            <v>22410</v>
          </cell>
          <cell r="AK92">
            <v>1961065</v>
          </cell>
          <cell r="AL92">
            <v>1491857</v>
          </cell>
          <cell r="AM92">
            <v>469208</v>
          </cell>
          <cell r="AR92">
            <v>2512065.9012019555</v>
          </cell>
          <cell r="AS92">
            <v>1911024.4174310621</v>
          </cell>
          <cell r="AT92">
            <v>601041.48377089342</v>
          </cell>
        </row>
        <row r="93">
          <cell r="B93">
            <v>2</v>
          </cell>
          <cell r="C93">
            <v>3</v>
          </cell>
          <cell r="D93" t="str">
            <v xml:space="preserve">Azamgarh </v>
          </cell>
          <cell r="K93">
            <v>6861940</v>
          </cell>
          <cell r="L93">
            <v>6168139</v>
          </cell>
          <cell r="M93">
            <v>693801</v>
          </cell>
          <cell r="N93">
            <v>8552514</v>
          </cell>
          <cell r="O93">
            <v>7622197</v>
          </cell>
          <cell r="P93">
            <v>930317</v>
          </cell>
          <cell r="R93">
            <v>2.2267815069423769E-2</v>
          </cell>
          <cell r="S93">
            <v>2.1392352231079936E-2</v>
          </cell>
          <cell r="T93">
            <v>2.9768501588691709E-2</v>
          </cell>
          <cell r="W93">
            <v>881</v>
          </cell>
          <cell r="X93">
            <v>887</v>
          </cell>
          <cell r="AC93">
            <v>31642</v>
          </cell>
          <cell r="AD93">
            <v>33319</v>
          </cell>
          <cell r="AI93">
            <v>8904</v>
          </cell>
          <cell r="AK93">
            <v>913448</v>
          </cell>
          <cell r="AL93">
            <v>831824</v>
          </cell>
          <cell r="AM93">
            <v>81624</v>
          </cell>
          <cell r="AR93">
            <v>1170099.7026213431</v>
          </cell>
          <cell r="AS93">
            <v>1065541.7878557905</v>
          </cell>
          <cell r="AT93">
            <v>104557.91476555262</v>
          </cell>
        </row>
        <row r="94">
          <cell r="B94">
            <v>3</v>
          </cell>
          <cell r="C94">
            <v>2</v>
          </cell>
          <cell r="D94" t="str">
            <v xml:space="preserve">Allahabad </v>
          </cell>
          <cell r="K94">
            <v>9031254</v>
          </cell>
          <cell r="L94">
            <v>7698775</v>
          </cell>
          <cell r="M94">
            <v>1332479</v>
          </cell>
          <cell r="N94">
            <v>11269450</v>
          </cell>
          <cell r="O94">
            <v>9582276</v>
          </cell>
          <cell r="P94">
            <v>1687174</v>
          </cell>
          <cell r="R94">
            <v>2.2387347888586762E-2</v>
          </cell>
          <cell r="S94">
            <v>2.2126633536880602E-2</v>
          </cell>
          <cell r="T94">
            <v>2.3882098989907563E-2</v>
          </cell>
          <cell r="W94">
            <v>1577</v>
          </cell>
          <cell r="X94">
            <v>1602</v>
          </cell>
          <cell r="AC94">
            <v>46930</v>
          </cell>
          <cell r="AD94">
            <v>42143</v>
          </cell>
          <cell r="AI94">
            <v>15130</v>
          </cell>
          <cell r="AK94">
            <v>1466236</v>
          </cell>
          <cell r="AL94">
            <v>1265392</v>
          </cell>
          <cell r="AM94">
            <v>200844</v>
          </cell>
          <cell r="AR94">
            <v>1878204.6789447318</v>
          </cell>
          <cell r="AS94">
            <v>1620929.4923185846</v>
          </cell>
          <cell r="AT94">
            <v>257275.1866261473</v>
          </cell>
        </row>
        <row r="95">
          <cell r="B95">
            <v>4</v>
          </cell>
          <cell r="C95">
            <v>1</v>
          </cell>
          <cell r="D95" t="str">
            <v xml:space="preserve">Bareilly </v>
          </cell>
          <cell r="K95">
            <v>8553452</v>
          </cell>
          <cell r="L95">
            <v>6543195</v>
          </cell>
          <cell r="M95">
            <v>2010257</v>
          </cell>
          <cell r="N95">
            <v>10861192</v>
          </cell>
          <cell r="O95">
            <v>8310267</v>
          </cell>
          <cell r="P95">
            <v>2550925</v>
          </cell>
          <cell r="R95">
            <v>2.4173670660821989E-2</v>
          </cell>
          <cell r="S95">
            <v>2.4194670032591015E-2</v>
          </cell>
          <cell r="T95">
            <v>2.4105292860051142E-2</v>
          </cell>
          <cell r="W95">
            <v>686</v>
          </cell>
          <cell r="X95">
            <v>688</v>
          </cell>
          <cell r="AC95">
            <v>14369</v>
          </cell>
          <cell r="AD95">
            <v>15217</v>
          </cell>
          <cell r="AI95">
            <v>17362</v>
          </cell>
          <cell r="AK95">
            <v>1283676</v>
          </cell>
          <cell r="AL95">
            <v>1004893</v>
          </cell>
          <cell r="AM95">
            <v>278783</v>
          </cell>
          <cell r="AR95">
            <v>1644350.7521634018</v>
          </cell>
          <cell r="AS95">
            <v>1287238.0261013974</v>
          </cell>
          <cell r="AT95">
            <v>357112.72606200445</v>
          </cell>
        </row>
        <row r="96">
          <cell r="B96">
            <v>5</v>
          </cell>
          <cell r="C96">
            <v>3</v>
          </cell>
          <cell r="D96" t="str">
            <v xml:space="preserve">Basti </v>
          </cell>
          <cell r="K96">
            <v>4446407</v>
          </cell>
          <cell r="L96">
            <v>4211073</v>
          </cell>
          <cell r="M96">
            <v>235334</v>
          </cell>
          <cell r="N96">
            <v>5532020</v>
          </cell>
          <cell r="O96">
            <v>5237887</v>
          </cell>
          <cell r="P96">
            <v>294133</v>
          </cell>
          <cell r="R96">
            <v>2.2086031185979405E-2</v>
          </cell>
          <cell r="S96">
            <v>2.2059867482047801E-2</v>
          </cell>
          <cell r="T96">
            <v>2.2553189273764707E-2</v>
          </cell>
          <cell r="W96">
            <v>409</v>
          </cell>
          <cell r="X96">
            <v>411</v>
          </cell>
          <cell r="AC96">
            <v>18968</v>
          </cell>
          <cell r="AD96">
            <v>20250</v>
          </cell>
          <cell r="AI96">
            <v>7228</v>
          </cell>
          <cell r="AK96">
            <v>676346</v>
          </cell>
          <cell r="AL96">
            <v>643009</v>
          </cell>
          <cell r="AM96">
            <v>33337</v>
          </cell>
          <cell r="AR96">
            <v>866379.0970795654</v>
          </cell>
          <cell r="AS96">
            <v>823675.39223124599</v>
          </cell>
          <cell r="AT96">
            <v>42703.704848319459</v>
          </cell>
        </row>
        <row r="97">
          <cell r="B97">
            <v>6</v>
          </cell>
          <cell r="C97">
            <v>4</v>
          </cell>
          <cell r="D97" t="str">
            <v xml:space="preserve">Chitrakoot Dham </v>
          </cell>
          <cell r="K97">
            <v>3328630</v>
          </cell>
          <cell r="L97">
            <v>2834564</v>
          </cell>
          <cell r="M97">
            <v>494066</v>
          </cell>
          <cell r="N97">
            <v>4052050</v>
          </cell>
          <cell r="O97">
            <v>3403287</v>
          </cell>
          <cell r="P97">
            <v>648763</v>
          </cell>
          <cell r="R97">
            <v>1.9860865680851214E-2</v>
          </cell>
          <cell r="S97">
            <v>1.8453560412345249E-2</v>
          </cell>
          <cell r="T97">
            <v>2.7614232232819003E-2</v>
          </cell>
          <cell r="W97">
            <v>1283</v>
          </cell>
          <cell r="X97">
            <v>1287</v>
          </cell>
          <cell r="AC97">
            <v>32612</v>
          </cell>
          <cell r="AD97">
            <v>34464</v>
          </cell>
          <cell r="AI97">
            <v>14790</v>
          </cell>
          <cell r="AK97">
            <v>539005</v>
          </cell>
          <cell r="AL97">
            <v>459664</v>
          </cell>
          <cell r="AM97">
            <v>79341</v>
          </cell>
          <cell r="AR97">
            <v>690449.36352306535</v>
          </cell>
          <cell r="AS97">
            <v>588815.90381251811</v>
          </cell>
          <cell r="AT97">
            <v>101633.45971054726</v>
          </cell>
        </row>
        <row r="98">
          <cell r="B98">
            <v>7</v>
          </cell>
          <cell r="C98">
            <v>2</v>
          </cell>
          <cell r="D98" t="str">
            <v xml:space="preserve">Devi Patan </v>
          </cell>
          <cell r="K98">
            <v>6336825</v>
          </cell>
          <cell r="L98">
            <v>5855193</v>
          </cell>
          <cell r="M98">
            <v>481632</v>
          </cell>
          <cell r="N98">
            <v>8009988</v>
          </cell>
          <cell r="O98">
            <v>7407156</v>
          </cell>
          <cell r="P98">
            <v>602832</v>
          </cell>
          <cell r="R98">
            <v>2.3707806678628041E-2</v>
          </cell>
          <cell r="S98">
            <v>2.3790340468880622E-2</v>
          </cell>
          <cell r="T98">
            <v>2.2699624226915516E-2</v>
          </cell>
          <cell r="W98">
            <v>1589</v>
          </cell>
          <cell r="X98">
            <v>1621</v>
          </cell>
          <cell r="AC98">
            <v>10727</v>
          </cell>
          <cell r="AD98">
            <v>11178</v>
          </cell>
          <cell r="AI98">
            <v>14229</v>
          </cell>
          <cell r="AK98">
            <v>1009008</v>
          </cell>
          <cell r="AL98">
            <v>942268</v>
          </cell>
          <cell r="AM98">
            <v>66740</v>
          </cell>
          <cell r="AR98">
            <v>1292509.2186337439</v>
          </cell>
          <cell r="AS98">
            <v>1207017.2649013493</v>
          </cell>
          <cell r="AT98">
            <v>85491.953732394642</v>
          </cell>
        </row>
        <row r="99">
          <cell r="B99">
            <v>8</v>
          </cell>
          <cell r="C99">
            <v>2</v>
          </cell>
          <cell r="D99" t="str">
            <v xml:space="preserve">Faizabad </v>
          </cell>
          <cell r="K99">
            <v>7960590</v>
          </cell>
          <cell r="L99">
            <v>7274321</v>
          </cell>
          <cell r="M99">
            <v>686269</v>
          </cell>
          <cell r="N99">
            <v>9977607</v>
          </cell>
          <cell r="O99">
            <v>9115521</v>
          </cell>
          <cell r="P99">
            <v>862086</v>
          </cell>
          <cell r="R99">
            <v>2.2840966000976515E-2</v>
          </cell>
          <cell r="S99">
            <v>2.2819274367883224E-2</v>
          </cell>
          <cell r="T99">
            <v>2.3070639036858021E-2</v>
          </cell>
          <cell r="W99">
            <v>1261</v>
          </cell>
          <cell r="X99">
            <v>1283</v>
          </cell>
          <cell r="AC99">
            <v>20688</v>
          </cell>
          <cell r="AD99">
            <v>22035</v>
          </cell>
          <cell r="AI99">
            <v>13397</v>
          </cell>
          <cell r="AK99">
            <v>1318407</v>
          </cell>
          <cell r="AL99">
            <v>1218567</v>
          </cell>
          <cell r="AM99">
            <v>99840</v>
          </cell>
          <cell r="AR99">
            <v>1688840.1295245015</v>
          </cell>
          <cell r="AS99">
            <v>1560948.0608903649</v>
          </cell>
          <cell r="AT99">
            <v>127892.06863413667</v>
          </cell>
        </row>
        <row r="100">
          <cell r="B100">
            <v>9</v>
          </cell>
          <cell r="C100">
            <v>3</v>
          </cell>
          <cell r="D100" t="str">
            <v xml:space="preserve">Gorakhpur </v>
          </cell>
          <cell r="K100">
            <v>9182404</v>
          </cell>
          <cell r="L100">
            <v>8198084</v>
          </cell>
          <cell r="M100">
            <v>984320</v>
          </cell>
          <cell r="N100">
            <v>11574070</v>
          </cell>
          <cell r="O100">
            <v>10320457</v>
          </cell>
          <cell r="P100">
            <v>1253613</v>
          </cell>
          <cell r="R100">
            <v>2.341781072246385E-2</v>
          </cell>
          <cell r="S100">
            <v>2.328982665592827E-2</v>
          </cell>
          <cell r="T100">
            <v>2.4478191364251778E-2</v>
          </cell>
          <cell r="W100">
            <v>1997</v>
          </cell>
          <cell r="X100">
            <v>2014</v>
          </cell>
          <cell r="AC100">
            <v>22604</v>
          </cell>
          <cell r="AD100">
            <v>23350</v>
          </cell>
          <cell r="AI100">
            <v>11717</v>
          </cell>
          <cell r="AK100">
            <v>1328145</v>
          </cell>
          <cell r="AL100">
            <v>1189827</v>
          </cell>
          <cell r="AM100">
            <v>138318</v>
          </cell>
          <cell r="AR100">
            <v>1701314.2177091895</v>
          </cell>
          <cell r="AS100">
            <v>1524132.9762294567</v>
          </cell>
          <cell r="AT100">
            <v>177181.24147973274</v>
          </cell>
        </row>
        <row r="101">
          <cell r="B101">
            <v>10</v>
          </cell>
          <cell r="C101">
            <v>4</v>
          </cell>
          <cell r="D101" t="str">
            <v xml:space="preserve">Jhansi </v>
          </cell>
          <cell r="K101">
            <v>3401118</v>
          </cell>
          <cell r="L101">
            <v>2460017</v>
          </cell>
          <cell r="M101">
            <v>941101</v>
          </cell>
          <cell r="N101">
            <v>4180021</v>
          </cell>
          <cell r="O101">
            <v>2980161</v>
          </cell>
          <cell r="P101">
            <v>1199860</v>
          </cell>
          <cell r="R101">
            <v>2.0835293061550741E-2</v>
          </cell>
          <cell r="S101">
            <v>1.9366041922997956E-2</v>
          </cell>
          <cell r="T101">
            <v>2.4588398583732074E-2</v>
          </cell>
          <cell r="W101">
            <v>1211</v>
          </cell>
          <cell r="X101">
            <v>1223</v>
          </cell>
          <cell r="AC101">
            <v>21505</v>
          </cell>
          <cell r="AD101">
            <v>23781</v>
          </cell>
          <cell r="AI101">
            <v>14628</v>
          </cell>
          <cell r="AK101">
            <v>542111</v>
          </cell>
          <cell r="AL101">
            <v>401176</v>
          </cell>
          <cell r="AM101">
            <v>140935</v>
          </cell>
          <cell r="AR101">
            <v>694428.05708453991</v>
          </cell>
          <cell r="AS101">
            <v>513894.51649006829</v>
          </cell>
          <cell r="AT101">
            <v>180533.54059447168</v>
          </cell>
        </row>
        <row r="102">
          <cell r="B102">
            <v>11</v>
          </cell>
          <cell r="C102">
            <v>2</v>
          </cell>
          <cell r="D102" t="str">
            <v xml:space="preserve">Kanpur </v>
          </cell>
          <cell r="K102">
            <v>9121725</v>
          </cell>
          <cell r="L102">
            <v>6174027</v>
          </cell>
          <cell r="M102">
            <v>2947698</v>
          </cell>
          <cell r="N102">
            <v>11203517</v>
          </cell>
          <cell r="O102">
            <v>7273236</v>
          </cell>
          <cell r="P102">
            <v>3930281</v>
          </cell>
          <cell r="R102">
            <v>2.0769629594222128E-2</v>
          </cell>
          <cell r="S102">
            <v>1.6519971302385139E-2</v>
          </cell>
          <cell r="T102">
            <v>2.9186454128955708E-2</v>
          </cell>
          <cell r="W102">
            <v>2402</v>
          </cell>
          <cell r="X102">
            <v>2420</v>
          </cell>
          <cell r="AC102">
            <v>99521</v>
          </cell>
          <cell r="AD102">
            <v>104186</v>
          </cell>
          <cell r="AI102">
            <v>14790</v>
          </cell>
          <cell r="AK102">
            <v>1411991</v>
          </cell>
          <cell r="AL102">
            <v>962542</v>
          </cell>
          <cell r="AM102">
            <v>449449</v>
          </cell>
          <cell r="AR102">
            <v>1808718.4483451853</v>
          </cell>
          <cell r="AS102">
            <v>1232987.6555212259</v>
          </cell>
          <cell r="AT102">
            <v>575730.79282395926</v>
          </cell>
        </row>
        <row r="103">
          <cell r="B103">
            <v>12</v>
          </cell>
          <cell r="C103">
            <v>2</v>
          </cell>
          <cell r="D103" t="str">
            <v xml:space="preserve">Lucknow </v>
          </cell>
          <cell r="K103">
            <v>15309333</v>
          </cell>
          <cell r="L103">
            <v>12144645</v>
          </cell>
          <cell r="M103">
            <v>3164688</v>
          </cell>
          <cell r="N103">
            <v>19468107</v>
          </cell>
          <cell r="O103">
            <v>15256330</v>
          </cell>
          <cell r="P103">
            <v>4211777</v>
          </cell>
          <cell r="R103">
            <v>2.4322577984918103E-2</v>
          </cell>
          <cell r="S103">
            <v>2.3072768302980107E-2</v>
          </cell>
          <cell r="T103">
            <v>2.899543205723254E-2</v>
          </cell>
          <cell r="W103">
            <v>3795</v>
          </cell>
          <cell r="X103">
            <v>3840</v>
          </cell>
          <cell r="AC103">
            <v>60698</v>
          </cell>
          <cell r="AD103">
            <v>63729</v>
          </cell>
          <cell r="AI103">
            <v>31081</v>
          </cell>
          <cell r="AK103">
            <v>2523484</v>
          </cell>
          <cell r="AL103">
            <v>2035291</v>
          </cell>
          <cell r="AM103">
            <v>488193</v>
          </cell>
          <cell r="AR103">
            <v>3232507.9018944893</v>
          </cell>
          <cell r="AS103">
            <v>2607147.1981414333</v>
          </cell>
          <cell r="AT103">
            <v>625360.70375305577</v>
          </cell>
        </row>
        <row r="104">
          <cell r="B104">
            <v>13</v>
          </cell>
          <cell r="C104">
            <v>1</v>
          </cell>
          <cell r="D104" t="str">
            <v xml:space="preserve">Meerut </v>
          </cell>
          <cell r="K104">
            <v>9001704</v>
          </cell>
          <cell r="L104">
            <v>5884092</v>
          </cell>
          <cell r="M104">
            <v>3117612</v>
          </cell>
          <cell r="N104">
            <v>11570117</v>
          </cell>
          <cell r="O104">
            <v>6955440</v>
          </cell>
          <cell r="P104">
            <v>4614677</v>
          </cell>
          <cell r="R104">
            <v>2.5418863133622738E-2</v>
          </cell>
          <cell r="S104">
            <v>1.6867847231091471E-2</v>
          </cell>
          <cell r="T104">
            <v>3.9996611753870814E-2</v>
          </cell>
          <cell r="W104">
            <v>1562</v>
          </cell>
          <cell r="X104">
            <v>1582</v>
          </cell>
          <cell r="AC104">
            <v>51529</v>
          </cell>
          <cell r="AD104">
            <v>55862</v>
          </cell>
          <cell r="AI104">
            <v>10854</v>
          </cell>
          <cell r="AK104">
            <v>1347547</v>
          </cell>
          <cell r="AL104">
            <v>872503</v>
          </cell>
          <cell r="AM104">
            <v>475044</v>
          </cell>
          <cell r="AR104">
            <v>1726167.6022808994</v>
          </cell>
          <cell r="AS104">
            <v>1117650.3761968166</v>
          </cell>
          <cell r="AT104">
            <v>608517.22608408285</v>
          </cell>
        </row>
        <row r="105">
          <cell r="B105">
            <v>14</v>
          </cell>
          <cell r="C105">
            <v>3</v>
          </cell>
          <cell r="D105" t="str">
            <v xml:space="preserve">Vindhyachai  </v>
          </cell>
          <cell r="K105">
            <v>3802544</v>
          </cell>
          <cell r="L105">
            <v>3138644</v>
          </cell>
          <cell r="M105">
            <v>663900</v>
          </cell>
          <cell r="N105">
            <v>4930376</v>
          </cell>
          <cell r="O105">
            <v>4194279</v>
          </cell>
          <cell r="P105">
            <v>736097</v>
          </cell>
          <cell r="R105">
            <v>2.6314770593362846E-2</v>
          </cell>
          <cell r="S105">
            <v>2.9417449712510813E-2</v>
          </cell>
          <cell r="T105">
            <v>1.0376503144019056E-2</v>
          </cell>
          <cell r="W105">
            <v>1816</v>
          </cell>
          <cell r="X105">
            <v>1836</v>
          </cell>
          <cell r="AC105">
            <v>15630</v>
          </cell>
          <cell r="AD105">
            <v>17177</v>
          </cell>
          <cell r="AI105">
            <v>12270</v>
          </cell>
          <cell r="AK105">
            <v>561672</v>
          </cell>
          <cell r="AL105">
            <v>465685</v>
          </cell>
          <cell r="AM105">
            <v>95987</v>
          </cell>
          <cell r="AR105">
            <v>719485.11592420691</v>
          </cell>
          <cell r="AS105">
            <v>596528.62561987119</v>
          </cell>
          <cell r="AT105">
            <v>122956.49030433572</v>
          </cell>
        </row>
        <row r="106">
          <cell r="B106">
            <v>15</v>
          </cell>
          <cell r="C106">
            <v>1</v>
          </cell>
          <cell r="D106" t="str">
            <v xml:space="preserve">Moradabad </v>
          </cell>
          <cell r="K106">
            <v>8077697</v>
          </cell>
          <cell r="L106">
            <v>5930160</v>
          </cell>
          <cell r="M106">
            <v>2147537</v>
          </cell>
          <cell r="N106">
            <v>10301859</v>
          </cell>
          <cell r="O106">
            <v>7527297</v>
          </cell>
          <cell r="P106">
            <v>2774562</v>
          </cell>
          <cell r="R106">
            <v>2.4619942189203048E-2</v>
          </cell>
          <cell r="S106">
            <v>2.4135131138160792E-2</v>
          </cell>
          <cell r="T106">
            <v>2.5948067795545704E-2</v>
          </cell>
          <cell r="W106">
            <v>1615</v>
          </cell>
          <cell r="X106">
            <v>1625</v>
          </cell>
          <cell r="AC106">
            <v>34195</v>
          </cell>
          <cell r="AD106">
            <v>35850</v>
          </cell>
          <cell r="AI106">
            <v>12896</v>
          </cell>
          <cell r="AK106">
            <v>1200210</v>
          </cell>
          <cell r="AL106">
            <v>906736</v>
          </cell>
          <cell r="AM106">
            <v>293474</v>
          </cell>
          <cell r="AR106">
            <v>1537433.2902181209</v>
          </cell>
          <cell r="AS106">
            <v>1161501.8303790321</v>
          </cell>
          <cell r="AT106">
            <v>375931.45983908878</v>
          </cell>
        </row>
        <row r="107">
          <cell r="B107">
            <v>16</v>
          </cell>
          <cell r="C107">
            <v>1</v>
          </cell>
          <cell r="D107" t="str">
            <v xml:space="preserve">Saharanpur </v>
          </cell>
          <cell r="K107">
            <v>6449713</v>
          </cell>
          <cell r="L107">
            <v>4807692</v>
          </cell>
          <cell r="M107">
            <v>1642021</v>
          </cell>
          <cell r="N107">
            <v>8029881</v>
          </cell>
          <cell r="O107">
            <v>6207885</v>
          </cell>
          <cell r="P107">
            <v>1821996</v>
          </cell>
          <cell r="R107">
            <v>2.2155269630148133E-2</v>
          </cell>
          <cell r="S107">
            <v>2.5889778170929079E-2</v>
          </cell>
          <cell r="T107">
            <v>1.0454753308902776E-2</v>
          </cell>
          <cell r="W107">
            <v>206</v>
          </cell>
          <cell r="X107">
            <v>211</v>
          </cell>
          <cell r="AC107">
            <v>9444</v>
          </cell>
          <cell r="AD107">
            <v>9965</v>
          </cell>
          <cell r="AI107">
            <v>10251</v>
          </cell>
          <cell r="AK107">
            <v>955263</v>
          </cell>
          <cell r="AL107">
            <v>720229</v>
          </cell>
          <cell r="AM107">
            <v>235034</v>
          </cell>
          <cell r="AR107">
            <v>1223663.4731535588</v>
          </cell>
          <cell r="AS107">
            <v>922591.91406546102</v>
          </cell>
          <cell r="AT107">
            <v>301071.55908809777</v>
          </cell>
        </row>
        <row r="108">
          <cell r="B108">
            <v>17</v>
          </cell>
          <cell r="C108">
            <v>3</v>
          </cell>
          <cell r="D108" t="str">
            <v xml:space="preserve">Varanasi </v>
          </cell>
          <cell r="K108">
            <v>8123330</v>
          </cell>
          <cell r="L108">
            <v>7045757</v>
          </cell>
          <cell r="M108">
            <v>1077573</v>
          </cell>
          <cell r="N108">
            <v>10108569</v>
          </cell>
          <cell r="O108">
            <v>8317921</v>
          </cell>
          <cell r="P108">
            <v>1790648</v>
          </cell>
          <cell r="R108">
            <v>2.2105107224688725E-2</v>
          </cell>
          <cell r="S108">
            <v>1.6737198595820013E-2</v>
          </cell>
          <cell r="T108">
            <v>5.2098380511473641E-2</v>
          </cell>
          <cell r="W108">
            <v>1140</v>
          </cell>
          <cell r="X108">
            <v>1159</v>
          </cell>
          <cell r="AC108">
            <v>21283</v>
          </cell>
          <cell r="AD108">
            <v>22769</v>
          </cell>
          <cell r="AI108">
            <v>8993</v>
          </cell>
          <cell r="AK108">
            <v>1072612</v>
          </cell>
          <cell r="AL108">
            <v>935638</v>
          </cell>
          <cell r="AM108">
            <v>136974</v>
          </cell>
          <cell r="AR108">
            <v>1373984.0496975021</v>
          </cell>
          <cell r="AS108">
            <v>1198524.4322186136</v>
          </cell>
          <cell r="AT108">
            <v>175459.6174788886</v>
          </cell>
        </row>
      </sheetData>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seb"/>
      <sheetName val="Notes_on_changes"/>
      <sheetName val="Sheet1"/>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seb"/>
      <sheetName val="Notes_on_changes"/>
      <sheetName val="Sheet1"/>
      <sheetName val="Previous years-ARR  Discoms"/>
      <sheetName val="Title"/>
      <sheetName val="One Sheeter FY 2019-20"/>
      <sheetName val="One Sheeter-FY 2018-19"/>
      <sheetName val="One sheeter-FY 2017-18"/>
      <sheetName val="ARR Summary APR_MYT"/>
      <sheetName val="BST(1)"/>
      <sheetName val="PP_Allowable 2017-18(1)"/>
      <sheetName val=" Summary O&amp;M"/>
      <sheetName val="Escalation"/>
      <sheetName val="Emp and A&amp;G Exp"/>
      <sheetName val="R&amp;M Exp"/>
      <sheetName val="Audited Figures"/>
      <sheetName val="BS"/>
      <sheetName val="other info"/>
      <sheetName val="CPI WPI Inc"/>
      <sheetName val="Index"/>
      <sheetName val="Gross Assets"/>
      <sheetName val="Grant Details"/>
      <sheetName val="Others"/>
      <sheetName val="Depreciation (2)"/>
      <sheetName val="Investment &amp; GFA"/>
      <sheetName val="IoWC"/>
      <sheetName val="Tariff Structure "/>
      <sheetName val="Assumption"/>
      <sheetName val="SBI PLR"/>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LLAN DETAILS"/>
      <sheetName val="XLR_NoRangeSheet"/>
      <sheetName val="CHALLAN_DETAILS"/>
    </sheetNames>
    <sheetDataSet>
      <sheetData sheetId="0" refreshError="1"/>
      <sheetData sheetId="1" refreshError="1">
        <row r="6">
          <cell r="B6" t="str">
            <v>DLF Laing O' Rourke (India) Ltd</v>
          </cell>
        </row>
        <row r="7">
          <cell r="C7" t="str">
            <v>3rd Floor , Shopping Mall Complex , Arjun Marg , DLF City Phase - I Gurgaon.</v>
          </cell>
          <cell r="D7" t="str">
            <v>HR/GGN/27852</v>
          </cell>
          <cell r="F7" t="str">
            <v>2006 - 2007</v>
          </cell>
        </row>
        <row r="8">
          <cell r="B8" t="str">
            <v>7,161,961.00</v>
          </cell>
          <cell r="C8" t="str">
            <v>460</v>
          </cell>
          <cell r="D8" t="str">
            <v>12.00</v>
          </cell>
          <cell r="E8" t="str">
            <v xml:space="preserve">8.33% Or </v>
          </cell>
          <cell r="F8" t="str">
            <v>.50</v>
          </cell>
          <cell r="G8" t="str">
            <v>.01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E-Core version"/>
      <sheetName val="list"/>
      <sheetName val="Laptop Loan Req Form"/>
      <sheetName val="Laptop Release Form"/>
      <sheetName val="E-Core_version1"/>
      <sheetName val="Laptop_Loan_Req_Form1"/>
      <sheetName val="Laptop_Release_Form1"/>
      <sheetName val="E-Core_version"/>
      <sheetName val="Laptop_Loan_Req_Form"/>
      <sheetName val="Laptop_Release_Form"/>
    </sheetNames>
    <sheetDataSet>
      <sheetData sheetId="0" refreshError="1"/>
      <sheetData sheetId="1" refreshError="1"/>
      <sheetData sheetId="2" refreshError="1">
        <row r="2">
          <cell r="F2" t="str">
            <v>Color Printer</v>
          </cell>
        </row>
        <row r="3">
          <cell r="F3" t="str">
            <v>Desktop</v>
          </cell>
        </row>
        <row r="4">
          <cell r="F4" t="str">
            <v>Digital camera</v>
          </cell>
        </row>
        <row r="5">
          <cell r="F5" t="str">
            <v>Digital Video Camera</v>
          </cell>
        </row>
        <row r="6">
          <cell r="F6" t="str">
            <v>Docking Station/Port replicator</v>
          </cell>
        </row>
        <row r="7">
          <cell r="F7" t="str">
            <v>DVD/CD Graveur</v>
          </cell>
        </row>
        <row r="8">
          <cell r="F8" t="str">
            <v>Fax</v>
          </cell>
        </row>
        <row r="9">
          <cell r="F9" t="str">
            <v>Handheld</v>
          </cell>
        </row>
        <row r="10">
          <cell r="F10" t="str">
            <v>Hub</v>
          </cell>
        </row>
        <row r="11">
          <cell r="F11" t="str">
            <v>Jazz drive</v>
          </cell>
        </row>
        <row r="12">
          <cell r="F12" t="str">
            <v>Lan Probe</v>
          </cell>
        </row>
        <row r="13">
          <cell r="F13" t="str">
            <v>Laptop</v>
          </cell>
        </row>
        <row r="14">
          <cell r="F14" t="str">
            <v>Modem</v>
          </cell>
        </row>
        <row r="15">
          <cell r="F15" t="str">
            <v>Printer</v>
          </cell>
        </row>
        <row r="16">
          <cell r="F16" t="str">
            <v>Router</v>
          </cell>
        </row>
        <row r="17">
          <cell r="F17" t="str">
            <v>Rack</v>
          </cell>
        </row>
        <row r="18">
          <cell r="F18" t="str">
            <v>SecureID card</v>
          </cell>
        </row>
        <row r="19">
          <cell r="F19" t="str">
            <v>Scanner</v>
          </cell>
        </row>
        <row r="20">
          <cell r="F20" t="str">
            <v>Screen</v>
          </cell>
        </row>
        <row r="21">
          <cell r="F21" t="str">
            <v>Server</v>
          </cell>
        </row>
        <row r="22">
          <cell r="F22" t="str">
            <v>Snap Server</v>
          </cell>
        </row>
        <row r="23">
          <cell r="F23" t="str">
            <v>Software</v>
          </cell>
        </row>
        <row r="24">
          <cell r="F24" t="str">
            <v>Switch</v>
          </cell>
        </row>
        <row r="25">
          <cell r="F25" t="str">
            <v>Tape Drive</v>
          </cell>
        </row>
        <row r="26">
          <cell r="F26" t="str">
            <v>UPS</v>
          </cell>
        </row>
      </sheetData>
      <sheetData sheetId="3" refreshError="1"/>
      <sheetData sheetId="4" refreshError="1"/>
      <sheetData sheetId="5"/>
      <sheetData sheetId="6"/>
      <sheetData sheetId="7"/>
      <sheetData sheetId="8"/>
      <sheetData sheetId="9"/>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Bombaybazar(Remark)"/>
      <sheetName val="HLY_-99-00"/>
      <sheetName val="Hydro_Data"/>
      <sheetName val="dpc_cost"/>
      <sheetName val="Plant_Availability"/>
      <sheetName val="Cash Flow"/>
      <sheetName val="A 3.7"/>
      <sheetName val="Discom Details"/>
      <sheetName val="C.S.GENERATION"/>
      <sheetName val="all"/>
      <sheetName val="Sch-3"/>
      <sheetName val="RAJ"/>
      <sheetName val="HLY_-99-002"/>
      <sheetName val="Hydro_Data2"/>
      <sheetName val="dpc_cost2"/>
      <sheetName val="Plant_Availability2"/>
      <sheetName val="HLY_-99-001"/>
      <sheetName val="Hydro_Data1"/>
      <sheetName val="dpc_cost1"/>
      <sheetName val="Plant_Availability1"/>
      <sheetName val="Assumptions"/>
      <sheetName val="04rel"/>
      <sheetName val="strain"/>
      <sheetName val="data"/>
      <sheetName val="General"/>
      <sheetName val="Discom_Details"/>
      <sheetName val="7.11 p1"/>
      <sheetName val="Form-B"/>
      <sheetName val="HLY_-99-003"/>
      <sheetName val="Hydro_Data3"/>
      <sheetName val="dpc_cost3"/>
      <sheetName val="Plant_Availability3"/>
      <sheetName val="A_3_7"/>
      <sheetName val="C_S_GENERATION"/>
      <sheetName val="Cash_Flow"/>
      <sheetName val="DCL AUG 12"/>
      <sheetName val="7_11_p1"/>
      <sheetName val="Discom_Details1"/>
      <sheetName val="A_3_71"/>
      <sheetName val="C_S_GENERATION1"/>
      <sheetName val="7_11_p11"/>
      <sheetName val="Discom_Details2"/>
      <sheetName val="A_3_72"/>
      <sheetName val="C_S_GENERATION2"/>
      <sheetName val="7_11_p12"/>
      <sheetName val="4 Annex 1 Basic rate"/>
      <sheetName val="Index Feb 09"/>
      <sheetName val="Data base Feb 09"/>
      <sheetName val="SCF"/>
      <sheetName val="Report"/>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row r="1">
          <cell r="D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
          <cell r="D1">
            <v>0</v>
          </cell>
        </row>
      </sheetData>
      <sheetData sheetId="35">
        <row r="1">
          <cell r="D1">
            <v>0</v>
          </cell>
        </row>
      </sheetData>
      <sheetData sheetId="36">
        <row r="1">
          <cell r="D1">
            <v>0</v>
          </cell>
        </row>
      </sheetData>
      <sheetData sheetId="37"/>
      <sheetData sheetId="38">
        <row r="1">
          <cell r="D1">
            <v>0</v>
          </cell>
        </row>
      </sheetData>
      <sheetData sheetId="39">
        <row r="1">
          <cell r="D1">
            <v>0</v>
          </cell>
        </row>
      </sheetData>
      <sheetData sheetId="40">
        <row r="1">
          <cell r="D1">
            <v>0</v>
          </cell>
        </row>
      </sheetData>
      <sheetData sheetId="41">
        <row r="1">
          <cell r="D1">
            <v>0</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
          <cell r="D1">
            <v>0</v>
          </cell>
        </row>
      </sheetData>
      <sheetData sheetId="52">
        <row r="1">
          <cell r="D1">
            <v>0</v>
          </cell>
        </row>
      </sheetData>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FIXLD"/>
      <sheetName val="FC"/>
      <sheetName val="Load"/>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s>
    <sheetDataSet>
      <sheetData sheetId="0" refreshError="1">
        <row r="1">
          <cell r="A1" t="str">
            <v>CATEGORY</v>
          </cell>
          <cell r="B1" t="str">
            <v>RESULT</v>
          </cell>
          <cell r="C1" t="str">
            <v>RESULT</v>
          </cell>
          <cell r="D1" t="str">
            <v>FIXED</v>
          </cell>
          <cell r="E1" t="str">
            <v>LOAD</v>
          </cell>
        </row>
        <row r="2">
          <cell r="D2">
            <v>38388</v>
          </cell>
        </row>
        <row r="3">
          <cell r="A3" t="str">
            <v>LMV-1</v>
          </cell>
          <cell r="B3" t="str">
            <v>D(2)            Other Upto 1kw and 1 Phase</v>
          </cell>
          <cell r="C3" t="str">
            <v>D(2)            Other Upto 1kw and 1 Phase</v>
          </cell>
          <cell r="D3">
            <v>19075</v>
          </cell>
          <cell r="E3">
            <v>394</v>
          </cell>
        </row>
        <row r="4">
          <cell r="A4" t="str">
            <v>LMV-1</v>
          </cell>
          <cell r="B4" t="str">
            <v>D(3)            Other Above 1kw and 1 Phase</v>
          </cell>
          <cell r="C4" t="str">
            <v>D(3)            Other Above 1kw and 1 Phase</v>
          </cell>
          <cell r="D4">
            <v>1376075</v>
          </cell>
          <cell r="E4">
            <v>28198</v>
          </cell>
        </row>
        <row r="5">
          <cell r="A5" t="str">
            <v>LMV-1</v>
          </cell>
          <cell r="B5" t="str">
            <v>D(4)            Other 3 Phase</v>
          </cell>
          <cell r="C5" t="str">
            <v>D(4)            Other 3 Phase</v>
          </cell>
          <cell r="D5">
            <v>418309.83</v>
          </cell>
          <cell r="E5">
            <v>8737</v>
          </cell>
        </row>
        <row r="6">
          <cell r="A6" t="str">
            <v>LMV-1</v>
          </cell>
          <cell r="B6" t="str">
            <v>D(5)            Registered Societies</v>
          </cell>
          <cell r="C6" t="str">
            <v>D(5)            Registered Societies</v>
          </cell>
          <cell r="D6">
            <v>74580</v>
          </cell>
          <cell r="E6">
            <v>2486</v>
          </cell>
        </row>
        <row r="7">
          <cell r="A7" t="str">
            <v>LMV-2</v>
          </cell>
          <cell r="B7" t="str">
            <v>C(1)            Other Upto 1kw and 1 Phase</v>
          </cell>
          <cell r="C7" t="str">
            <v>C(1)            Other Upto 1kw and 1 Phase</v>
          </cell>
          <cell r="D7">
            <v>320</v>
          </cell>
          <cell r="E7">
            <v>4</v>
          </cell>
        </row>
        <row r="8">
          <cell r="A8" t="str">
            <v>LMV-2</v>
          </cell>
          <cell r="B8" t="str">
            <v>C(2)            Other Above 1kw and 1 Phase</v>
          </cell>
          <cell r="C8" t="str">
            <v>C(2)            Other Above 1kw and 1 Phase</v>
          </cell>
          <cell r="D8">
            <v>80104</v>
          </cell>
          <cell r="E8">
            <v>1023</v>
          </cell>
        </row>
        <row r="9">
          <cell r="A9" t="str">
            <v>LMV-2</v>
          </cell>
          <cell r="B9" t="str">
            <v>C(3)            Other 3 Phase</v>
          </cell>
          <cell r="C9" t="str">
            <v>C(3)            Other 3 Phase</v>
          </cell>
          <cell r="D9">
            <v>220124.58</v>
          </cell>
          <cell r="E9">
            <v>3191.3330000000001</v>
          </cell>
        </row>
        <row r="10">
          <cell r="A10" t="str">
            <v>LMV-4(A)</v>
          </cell>
          <cell r="B10" t="str">
            <v>PI(1)           Other Upto 1kw and 1 Phase</v>
          </cell>
          <cell r="C10" t="str">
            <v>PI(1)           Other Upto 1kw and 1 Phase</v>
          </cell>
          <cell r="D10">
            <v>75</v>
          </cell>
          <cell r="E10">
            <v>1</v>
          </cell>
        </row>
        <row r="11">
          <cell r="A11" t="str">
            <v>LMV-4(A)</v>
          </cell>
          <cell r="B11" t="str">
            <v>PI(2)           Other Above 1kw and 1 Phase</v>
          </cell>
          <cell r="C11" t="str">
            <v>PI(2)           Other Above 1kw and 1 Phase</v>
          </cell>
          <cell r="D11">
            <v>750</v>
          </cell>
          <cell r="E11">
            <v>12</v>
          </cell>
        </row>
        <row r="12">
          <cell r="A12" t="str">
            <v>LMV-4(A)</v>
          </cell>
          <cell r="B12" t="str">
            <v>PI(3)           Other 3 Phase</v>
          </cell>
          <cell r="C12" t="str">
            <v>PI(3)           Other 3 Phase</v>
          </cell>
          <cell r="D12">
            <v>70533</v>
          </cell>
          <cell r="E12">
            <v>1006.22</v>
          </cell>
        </row>
        <row r="13">
          <cell r="A13" t="str">
            <v>LMV-4(B)</v>
          </cell>
          <cell r="B13" t="str">
            <v>PI(1)           Other Upto 5kw</v>
          </cell>
          <cell r="C13" t="str">
            <v>PI(1)           Other Upto 5kw</v>
          </cell>
          <cell r="D13">
            <v>1600</v>
          </cell>
          <cell r="E13">
            <v>20</v>
          </cell>
        </row>
        <row r="14">
          <cell r="A14" t="str">
            <v>LMV-4(B)</v>
          </cell>
          <cell r="B14" t="str">
            <v>PI(2)           Other 5kw to 10kw</v>
          </cell>
          <cell r="C14" t="str">
            <v>PI(2)           Other 5kw to 10kw</v>
          </cell>
          <cell r="D14">
            <v>1320</v>
          </cell>
          <cell r="E14">
            <v>17.5</v>
          </cell>
        </row>
        <row r="15">
          <cell r="A15" t="str">
            <v>LMV-4(B)</v>
          </cell>
          <cell r="B15" t="str">
            <v>PI(3)           Other Above 10kw</v>
          </cell>
          <cell r="C15" t="str">
            <v>PI(3)           Other Above 10kw</v>
          </cell>
          <cell r="D15">
            <v>154306.48000000001</v>
          </cell>
          <cell r="E15">
            <v>2276</v>
          </cell>
        </row>
        <row r="16">
          <cell r="A16" t="str">
            <v>LMV-5</v>
          </cell>
          <cell r="B16" t="str">
            <v>PTW             PTW (Metered) LMV-5</v>
          </cell>
          <cell r="C16" t="str">
            <v>PTW             PTW (Metered) LMV-5</v>
          </cell>
          <cell r="D16">
            <v>12097.5</v>
          </cell>
          <cell r="E16">
            <v>445.5</v>
          </cell>
        </row>
        <row r="17">
          <cell r="A17" t="str">
            <v>LMV-6</v>
          </cell>
          <cell r="B17" t="str">
            <v>Upto 25 BHP :</v>
          </cell>
          <cell r="C17" t="str">
            <v>Upto 25 BHP :</v>
          </cell>
        </row>
        <row r="18">
          <cell r="A18" t="str">
            <v>LMV-6</v>
          </cell>
          <cell r="B18" t="str">
            <v>I(1)a(i)        Supply on rural feeder</v>
          </cell>
          <cell r="C18" t="str">
            <v>I(1)a(i)        Supply on rural feeder</v>
          </cell>
          <cell r="D18">
            <v>9693.5400000000009</v>
          </cell>
          <cell r="E18">
            <v>195.51</v>
          </cell>
        </row>
        <row r="19">
          <cell r="A19" t="str">
            <v>LMV-6</v>
          </cell>
          <cell r="B19" t="str">
            <v>I(1)a(ii)       Supply on urban feeder</v>
          </cell>
          <cell r="C19" t="str">
            <v>I(1)a(ii)       Supply on urban feeder</v>
          </cell>
          <cell r="D19">
            <v>217074.06</v>
          </cell>
          <cell r="E19">
            <v>3450.1750000000002</v>
          </cell>
        </row>
        <row r="20">
          <cell r="A20" t="str">
            <v>LMV-6</v>
          </cell>
          <cell r="B20" t="str">
            <v>Above 25 BHP and upto 100 BHP :</v>
          </cell>
          <cell r="C20" t="str">
            <v>Above 25 BHP and upto 100 BHP :</v>
          </cell>
        </row>
        <row r="21">
          <cell r="A21" t="str">
            <v>LMV-6</v>
          </cell>
          <cell r="B21" t="str">
            <v>I(1)b(ii)-A     Urban cons-unrestricted supply (Peak-hours)</v>
          </cell>
          <cell r="C21" t="str">
            <v>I(1)b(ii)-A     Urban cons-unrestricted supply (Peak-hours)</v>
          </cell>
          <cell r="D21">
            <v>314095.7</v>
          </cell>
          <cell r="E21">
            <v>5525</v>
          </cell>
        </row>
        <row r="22">
          <cell r="A22" t="str">
            <v>LMV-6</v>
          </cell>
          <cell r="B22" t="str">
            <v>I(1)b(ii)-B     Urban cons-restricted supply</v>
          </cell>
          <cell r="C22" t="str">
            <v>I(1)b(ii)-B     Urban cons-restricted supply</v>
          </cell>
          <cell r="D22">
            <v>216282.55</v>
          </cell>
          <cell r="E22">
            <v>3813.1660000000002</v>
          </cell>
        </row>
        <row r="23">
          <cell r="A23" t="str">
            <v>LMV-6</v>
          </cell>
          <cell r="B23" t="str">
            <v>I(1)b(ii)-C     Consumers - supply on rural feeders</v>
          </cell>
          <cell r="C23" t="str">
            <v>I(1)b(ii)-C     Consumers - supply on rural feeders</v>
          </cell>
          <cell r="D23">
            <v>0</v>
          </cell>
          <cell r="E23">
            <v>0</v>
          </cell>
        </row>
        <row r="24">
          <cell r="A24" t="str">
            <v>LMV-7</v>
          </cell>
          <cell r="B24" t="str">
            <v>PWW             Public Water Works (Metered) LMV-7</v>
          </cell>
          <cell r="C24" t="str">
            <v>PWW             Public Water Works (Metered) LMV-7</v>
          </cell>
          <cell r="D24">
            <v>46450.5</v>
          </cell>
          <cell r="E24">
            <v>688.34</v>
          </cell>
        </row>
        <row r="25">
          <cell r="A25" t="str">
            <v>LMV-9</v>
          </cell>
          <cell r="B25" t="str">
            <v>C(1)            Other Upto 5kw</v>
          </cell>
          <cell r="C25" t="str">
            <v>C(1)            Other Upto 5kw</v>
          </cell>
          <cell r="D25">
            <v>0</v>
          </cell>
          <cell r="E25">
            <v>2440</v>
          </cell>
        </row>
        <row r="26">
          <cell r="A26" t="str">
            <v>LMV-9</v>
          </cell>
          <cell r="B26" t="str">
            <v>C(2)            Other 5kw to 10kw</v>
          </cell>
          <cell r="C26" t="str">
            <v>C(2)            Other 5kw to 10kw</v>
          </cell>
          <cell r="D26">
            <v>0</v>
          </cell>
          <cell r="E26">
            <v>334</v>
          </cell>
        </row>
        <row r="27">
          <cell r="A27" t="str">
            <v>LMV-9</v>
          </cell>
          <cell r="B27" t="str">
            <v>C(3)            Other Above 10kw</v>
          </cell>
          <cell r="C27" t="str">
            <v>C(3)            Other Above 10kw</v>
          </cell>
          <cell r="D27">
            <v>0</v>
          </cell>
          <cell r="E27">
            <v>1403</v>
          </cell>
        </row>
        <row r="28">
          <cell r="A28" t="str">
            <v>HV-2</v>
          </cell>
          <cell r="B28" t="str">
            <v>I(2O)a(i)       Unrestricted and Independent Feeder</v>
          </cell>
          <cell r="C28" t="str">
            <v>I(2O)a(i)       Unrestricted and Independent Feeder</v>
          </cell>
          <cell r="D28">
            <v>541620</v>
          </cell>
          <cell r="E28">
            <v>3200</v>
          </cell>
        </row>
        <row r="29">
          <cell r="A29" t="str">
            <v>HV-2</v>
          </cell>
          <cell r="B29" t="str">
            <v>I(2O)a(ii)      Unrestricted and Common Feeder</v>
          </cell>
          <cell r="C29" t="str">
            <v>I(2O)a(ii)      Unrestricted and Common Feeder</v>
          </cell>
          <cell r="D29">
            <v>7525317.1399999997</v>
          </cell>
          <cell r="E29">
            <v>52398.66</v>
          </cell>
        </row>
        <row r="30">
          <cell r="A30" t="str">
            <v>HV-2</v>
          </cell>
          <cell r="B30" t="str">
            <v>I(2O)b(i)       Restricted and Independent Feeder</v>
          </cell>
          <cell r="C30" t="str">
            <v>I(2O)b(i)       Restricted and Independent Feeder</v>
          </cell>
          <cell r="D30">
            <v>318750</v>
          </cell>
          <cell r="E30">
            <v>2500</v>
          </cell>
        </row>
        <row r="31">
          <cell r="A31" t="str">
            <v>HV-2</v>
          </cell>
          <cell r="B31" t="str">
            <v>I(2O)b(ii)      Restricted and Common Feeder</v>
          </cell>
          <cell r="C31" t="str">
            <v>I(2O)b(ii)      Restricted and Common Feeder</v>
          </cell>
          <cell r="D31">
            <v>1287454.8</v>
          </cell>
          <cell r="E31">
            <v>8337</v>
          </cell>
        </row>
      </sheetData>
      <sheetData sheetId="1"/>
      <sheetData sheetId="2"/>
      <sheetData sheetId="3">
        <row r="1">
          <cell r="B1">
            <v>0</v>
          </cell>
        </row>
      </sheetData>
      <sheetData sheetId="4"/>
      <sheetData sheetId="5"/>
      <sheetData sheetId="6">
        <row r="1">
          <cell r="B1">
            <v>0</v>
          </cell>
        </row>
      </sheetData>
      <sheetData sheetId="7"/>
      <sheetData sheetId="8"/>
      <sheetData sheetId="9">
        <row r="1">
          <cell r="B1">
            <v>0</v>
          </cell>
        </row>
      </sheetData>
      <sheetData sheetId="10"/>
      <sheetData sheetId="11"/>
      <sheetData sheetId="12"/>
      <sheetData sheetId="13"/>
      <sheetData sheetId="14"/>
      <sheetData sheetId="15"/>
      <sheetData sheetId="16"/>
      <sheetData sheetId="17"/>
      <sheetData sheetId="18"/>
      <sheetData sheetId="19">
        <row r="1">
          <cell r="A1" t="str">
            <v>CATEGORY</v>
          </cell>
        </row>
      </sheetData>
      <sheetData sheetId="20"/>
      <sheetData sheetId="2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FIXLD"/>
      <sheetName val="FC"/>
      <sheetName val="Load"/>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s>
    <sheetDataSet>
      <sheetData sheetId="0" refreshError="1">
        <row r="1">
          <cell r="A1" t="str">
            <v>CATEGORY</v>
          </cell>
          <cell r="B1" t="str">
            <v>RESULT</v>
          </cell>
          <cell r="C1" t="str">
            <v>RESULT</v>
          </cell>
          <cell r="D1" t="str">
            <v>FIXED</v>
          </cell>
          <cell r="E1" t="str">
            <v>LOAD</v>
          </cell>
        </row>
        <row r="2">
          <cell r="D2">
            <v>38388</v>
          </cell>
        </row>
        <row r="3">
          <cell r="A3" t="str">
            <v>LMV-1</v>
          </cell>
          <cell r="B3" t="str">
            <v>D(2)            Other Upto 1kw and 1 Phase</v>
          </cell>
          <cell r="C3" t="str">
            <v>D(2)            Other Upto 1kw and 1 Phase</v>
          </cell>
          <cell r="D3">
            <v>19075</v>
          </cell>
          <cell r="E3">
            <v>394</v>
          </cell>
        </row>
        <row r="4">
          <cell r="A4" t="str">
            <v>LMV-1</v>
          </cell>
          <cell r="B4" t="str">
            <v>D(3)            Other Above 1kw and 1 Phase</v>
          </cell>
          <cell r="C4" t="str">
            <v>D(3)            Other Above 1kw and 1 Phase</v>
          </cell>
          <cell r="D4">
            <v>1376075</v>
          </cell>
          <cell r="E4">
            <v>28198</v>
          </cell>
        </row>
        <row r="5">
          <cell r="A5" t="str">
            <v>LMV-1</v>
          </cell>
          <cell r="B5" t="str">
            <v>D(4)            Other 3 Phase</v>
          </cell>
          <cell r="C5" t="str">
            <v>D(4)            Other 3 Phase</v>
          </cell>
          <cell r="D5">
            <v>418309.83</v>
          </cell>
          <cell r="E5">
            <v>8737</v>
          </cell>
        </row>
        <row r="6">
          <cell r="A6" t="str">
            <v>LMV-1</v>
          </cell>
          <cell r="B6" t="str">
            <v>D(5)            Registered Societies</v>
          </cell>
          <cell r="C6" t="str">
            <v>D(5)            Registered Societies</v>
          </cell>
          <cell r="D6">
            <v>74580</v>
          </cell>
          <cell r="E6">
            <v>2486</v>
          </cell>
        </row>
        <row r="7">
          <cell r="A7" t="str">
            <v>LMV-2</v>
          </cell>
          <cell r="B7" t="str">
            <v>C(1)            Other Upto 1kw and 1 Phase</v>
          </cell>
          <cell r="C7" t="str">
            <v>C(1)            Other Upto 1kw and 1 Phase</v>
          </cell>
          <cell r="D7">
            <v>320</v>
          </cell>
          <cell r="E7">
            <v>4</v>
          </cell>
        </row>
        <row r="8">
          <cell r="A8" t="str">
            <v>LMV-2</v>
          </cell>
          <cell r="B8" t="str">
            <v>C(2)            Other Above 1kw and 1 Phase</v>
          </cell>
          <cell r="C8" t="str">
            <v>C(2)            Other Above 1kw and 1 Phase</v>
          </cell>
          <cell r="D8">
            <v>80104</v>
          </cell>
          <cell r="E8">
            <v>1023</v>
          </cell>
        </row>
        <row r="9">
          <cell r="A9" t="str">
            <v>LMV-2</v>
          </cell>
          <cell r="B9" t="str">
            <v>C(3)            Other 3 Phase</v>
          </cell>
          <cell r="C9" t="str">
            <v>C(3)            Other 3 Phase</v>
          </cell>
          <cell r="D9">
            <v>220124.58</v>
          </cell>
          <cell r="E9">
            <v>3191.3330000000001</v>
          </cell>
        </row>
        <row r="10">
          <cell r="A10" t="str">
            <v>LMV-4(A)</v>
          </cell>
          <cell r="B10" t="str">
            <v>PI(1)           Other Upto 1kw and 1 Phase</v>
          </cell>
          <cell r="C10" t="str">
            <v>PI(1)           Other Upto 1kw and 1 Phase</v>
          </cell>
          <cell r="D10">
            <v>75</v>
          </cell>
          <cell r="E10">
            <v>1</v>
          </cell>
        </row>
        <row r="11">
          <cell r="A11" t="str">
            <v>LMV-4(A)</v>
          </cell>
          <cell r="B11" t="str">
            <v>PI(2)           Other Above 1kw and 1 Phase</v>
          </cell>
          <cell r="C11" t="str">
            <v>PI(2)           Other Above 1kw and 1 Phase</v>
          </cell>
          <cell r="D11">
            <v>750</v>
          </cell>
          <cell r="E11">
            <v>12</v>
          </cell>
        </row>
        <row r="12">
          <cell r="A12" t="str">
            <v>LMV-4(A)</v>
          </cell>
          <cell r="B12" t="str">
            <v>PI(3)           Other 3 Phase</v>
          </cell>
          <cell r="C12" t="str">
            <v>PI(3)           Other 3 Phase</v>
          </cell>
          <cell r="D12">
            <v>70533</v>
          </cell>
          <cell r="E12">
            <v>1006.22</v>
          </cell>
        </row>
        <row r="13">
          <cell r="A13" t="str">
            <v>LMV-4(B)</v>
          </cell>
          <cell r="B13" t="str">
            <v>PI(1)           Other Upto 5kw</v>
          </cell>
          <cell r="C13" t="str">
            <v>PI(1)           Other Upto 5kw</v>
          </cell>
          <cell r="D13">
            <v>1600</v>
          </cell>
          <cell r="E13">
            <v>20</v>
          </cell>
        </row>
        <row r="14">
          <cell r="A14" t="str">
            <v>LMV-4(B)</v>
          </cell>
          <cell r="B14" t="str">
            <v>PI(2)           Other 5kw to 10kw</v>
          </cell>
          <cell r="C14" t="str">
            <v>PI(2)           Other 5kw to 10kw</v>
          </cell>
          <cell r="D14">
            <v>1320</v>
          </cell>
          <cell r="E14">
            <v>17.5</v>
          </cell>
        </row>
        <row r="15">
          <cell r="A15" t="str">
            <v>LMV-4(B)</v>
          </cell>
          <cell r="B15" t="str">
            <v>PI(3)           Other Above 10kw</v>
          </cell>
          <cell r="C15" t="str">
            <v>PI(3)           Other Above 10kw</v>
          </cell>
          <cell r="D15">
            <v>154306.48000000001</v>
          </cell>
          <cell r="E15">
            <v>2276</v>
          </cell>
        </row>
        <row r="16">
          <cell r="A16" t="str">
            <v>LMV-5</v>
          </cell>
          <cell r="B16" t="str">
            <v>PTW             PTW (Metered) LMV-5</v>
          </cell>
          <cell r="C16" t="str">
            <v>PTW             PTW (Metered) LMV-5</v>
          </cell>
          <cell r="D16">
            <v>12097.5</v>
          </cell>
          <cell r="E16">
            <v>445.5</v>
          </cell>
        </row>
        <row r="17">
          <cell r="A17" t="str">
            <v>LMV-6</v>
          </cell>
          <cell r="B17" t="str">
            <v>Upto 25 BHP :</v>
          </cell>
          <cell r="C17" t="str">
            <v>Upto 25 BHP :</v>
          </cell>
        </row>
        <row r="18">
          <cell r="A18" t="str">
            <v>LMV-6</v>
          </cell>
          <cell r="B18" t="str">
            <v>I(1)a(i)        Supply on rural feeder</v>
          </cell>
          <cell r="C18" t="str">
            <v>I(1)a(i)        Supply on rural feeder</v>
          </cell>
          <cell r="D18">
            <v>9693.5400000000009</v>
          </cell>
          <cell r="E18">
            <v>195.51</v>
          </cell>
        </row>
        <row r="19">
          <cell r="A19" t="str">
            <v>LMV-6</v>
          </cell>
          <cell r="B19" t="str">
            <v>I(1)a(ii)       Supply on urban feeder</v>
          </cell>
          <cell r="C19" t="str">
            <v>I(1)a(ii)       Supply on urban feeder</v>
          </cell>
          <cell r="D19">
            <v>217074.06</v>
          </cell>
          <cell r="E19">
            <v>3450.1750000000002</v>
          </cell>
        </row>
        <row r="20">
          <cell r="A20" t="str">
            <v>LMV-6</v>
          </cell>
          <cell r="B20" t="str">
            <v>Above 25 BHP and upto 100 BHP :</v>
          </cell>
          <cell r="C20" t="str">
            <v>Above 25 BHP and upto 100 BHP :</v>
          </cell>
        </row>
        <row r="21">
          <cell r="A21" t="str">
            <v>LMV-6</v>
          </cell>
          <cell r="B21" t="str">
            <v>I(1)b(ii)-A     Urban cons-unrestricted supply (Peak-hours)</v>
          </cell>
          <cell r="C21" t="str">
            <v>I(1)b(ii)-A     Urban cons-unrestricted supply (Peak-hours)</v>
          </cell>
          <cell r="D21">
            <v>314095.7</v>
          </cell>
          <cell r="E21">
            <v>5525</v>
          </cell>
        </row>
        <row r="22">
          <cell r="A22" t="str">
            <v>LMV-6</v>
          </cell>
          <cell r="B22" t="str">
            <v>I(1)b(ii)-B     Urban cons-restricted supply</v>
          </cell>
          <cell r="C22" t="str">
            <v>I(1)b(ii)-B     Urban cons-restricted supply</v>
          </cell>
          <cell r="D22">
            <v>216282.55</v>
          </cell>
          <cell r="E22">
            <v>3813.1660000000002</v>
          </cell>
        </row>
        <row r="23">
          <cell r="A23" t="str">
            <v>LMV-6</v>
          </cell>
          <cell r="B23" t="str">
            <v>I(1)b(ii)-C     Consumers - supply on rural feeders</v>
          </cell>
          <cell r="C23" t="str">
            <v>I(1)b(ii)-C     Consumers - supply on rural feeders</v>
          </cell>
          <cell r="D23">
            <v>0</v>
          </cell>
          <cell r="E23">
            <v>0</v>
          </cell>
        </row>
        <row r="24">
          <cell r="A24" t="str">
            <v>LMV-7</v>
          </cell>
          <cell r="B24" t="str">
            <v>PWW             Public Water Works (Metered) LMV-7</v>
          </cell>
          <cell r="C24" t="str">
            <v>PWW             Public Water Works (Metered) LMV-7</v>
          </cell>
          <cell r="D24">
            <v>46450.5</v>
          </cell>
          <cell r="E24">
            <v>688.34</v>
          </cell>
        </row>
        <row r="25">
          <cell r="A25" t="str">
            <v>LMV-9</v>
          </cell>
          <cell r="B25" t="str">
            <v>C(1)            Other Upto 5kw</v>
          </cell>
          <cell r="C25" t="str">
            <v>C(1)            Other Upto 5kw</v>
          </cell>
          <cell r="D25">
            <v>0</v>
          </cell>
          <cell r="E25">
            <v>2440</v>
          </cell>
        </row>
        <row r="26">
          <cell r="A26" t="str">
            <v>LMV-9</v>
          </cell>
          <cell r="B26" t="str">
            <v>C(2)            Other 5kw to 10kw</v>
          </cell>
          <cell r="C26" t="str">
            <v>C(2)            Other 5kw to 10kw</v>
          </cell>
          <cell r="D26">
            <v>0</v>
          </cell>
          <cell r="E26">
            <v>334</v>
          </cell>
        </row>
        <row r="27">
          <cell r="A27" t="str">
            <v>LMV-9</v>
          </cell>
          <cell r="B27" t="str">
            <v>C(3)            Other Above 10kw</v>
          </cell>
          <cell r="C27" t="str">
            <v>C(3)            Other Above 10kw</v>
          </cell>
          <cell r="D27">
            <v>0</v>
          </cell>
          <cell r="E27">
            <v>1403</v>
          </cell>
        </row>
        <row r="28">
          <cell r="A28" t="str">
            <v>HV-2</v>
          </cell>
          <cell r="B28" t="str">
            <v>I(2O)a(i)       Unrestricted and Independent Feeder</v>
          </cell>
          <cell r="C28" t="str">
            <v>I(2O)a(i)       Unrestricted and Independent Feeder</v>
          </cell>
          <cell r="D28">
            <v>541620</v>
          </cell>
          <cell r="E28">
            <v>3200</v>
          </cell>
        </row>
        <row r="29">
          <cell r="A29" t="str">
            <v>HV-2</v>
          </cell>
          <cell r="B29" t="str">
            <v>I(2O)a(ii)      Unrestricted and Common Feeder</v>
          </cell>
          <cell r="C29" t="str">
            <v>I(2O)a(ii)      Unrestricted and Common Feeder</v>
          </cell>
          <cell r="D29">
            <v>7525317.1399999997</v>
          </cell>
          <cell r="E29">
            <v>52398.66</v>
          </cell>
        </row>
        <row r="30">
          <cell r="A30" t="str">
            <v>HV-2</v>
          </cell>
          <cell r="B30" t="str">
            <v>I(2O)b(i)       Restricted and Independent Feeder</v>
          </cell>
          <cell r="C30" t="str">
            <v>I(2O)b(i)       Restricted and Independent Feeder</v>
          </cell>
          <cell r="D30">
            <v>318750</v>
          </cell>
          <cell r="E30">
            <v>2500</v>
          </cell>
        </row>
        <row r="31">
          <cell r="A31" t="str">
            <v>HV-2</v>
          </cell>
          <cell r="B31" t="str">
            <v>I(2O)b(ii)      Restricted and Common Feeder</v>
          </cell>
          <cell r="C31" t="str">
            <v>I(2O)b(ii)      Restricted and Common Feeder</v>
          </cell>
          <cell r="D31">
            <v>1287454.8</v>
          </cell>
          <cell r="E31">
            <v>8337</v>
          </cell>
        </row>
      </sheetData>
      <sheetData sheetId="1"/>
      <sheetData sheetId="2"/>
      <sheetData sheetId="3"/>
      <sheetData sheetId="4"/>
      <sheetData sheetId="5"/>
      <sheetData sheetId="6"/>
      <sheetData sheetId="7">
        <row r="1">
          <cell r="B1">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dpc cost"/>
      <sheetName val="SUMM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dpc cost"/>
      <sheetName val="SUMMERY"/>
      <sheetName val="A 3_7"/>
      <sheetName val="form_x0000__x0000__x0000__x0000__x0000__x0000__x0000__x0000__x0000__x0000__x0000__x0000__x0000_"/>
      <sheetName val=""/>
      <sheetName val="form"/>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form?????????????"/>
      <sheetName val="form_x0000_"/>
      <sheetName val="04REL"/>
      <sheetName val="Sept "/>
      <sheetName val="7"/>
      <sheetName val="Salient1"/>
      <sheetName val="Labour charges"/>
      <sheetName val="RAJ"/>
      <sheetName val="Feb-06"/>
      <sheetName val="Inputs"/>
      <sheetName val="form___________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5.0.0"/>
      <sheetName val="5.1.0"/>
      <sheetName val="5.2.1"/>
      <sheetName val="5.2.2"/>
      <sheetName val="5.2.3"/>
      <sheetName val="5.2.4"/>
      <sheetName val="5.3.0"/>
      <sheetName val="5.4.0"/>
      <sheetName val="5.5.0"/>
      <sheetName val="Variables"/>
      <sheetName val="5_0_01"/>
      <sheetName val="5_1_01"/>
      <sheetName val="5_2_11"/>
      <sheetName val="5_2_21"/>
      <sheetName val="5_2_31"/>
      <sheetName val="5_2_41"/>
      <sheetName val="5_3_01"/>
      <sheetName val="5_4_01"/>
      <sheetName val="5_5_01"/>
      <sheetName val="5_0_0"/>
      <sheetName val="5_1_0"/>
      <sheetName val="5_2_1"/>
      <sheetName val="5_2_2"/>
      <sheetName val="5_2_3"/>
      <sheetName val="5_2_4"/>
      <sheetName val="5_3_0"/>
      <sheetName val="5_4_0"/>
      <sheetName val="5_5_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JUNE</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a"/>
      <sheetName val="Variables_x"/>
    </sheetNames>
    <sheetDataSet>
      <sheetData sheetId="0" refreshError="1"/>
      <sheetData sheetId="1" refreshError="1">
        <row r="5">
          <cell r="B5">
            <v>3</v>
          </cell>
        </row>
        <row r="6">
          <cell r="B6">
            <v>9</v>
          </cell>
        </row>
        <row r="14">
          <cell r="F14" t="str">
            <v>31.03.07</v>
          </cell>
        </row>
        <row r="17">
          <cell r="F17" t="str">
            <v>31.03.10</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Assumptions"/>
      <sheetName val="A 3.7"/>
      <sheetName val="water_bal"/>
      <sheetName val="Daily_input"/>
      <sheetName val="Daily_report"/>
      <sheetName val="A_3_7"/>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 3_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I35">
            <v>63490.540060935658</v>
          </cell>
        </row>
        <row r="44">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A 3.7"/>
      <sheetName val="HLY_-99-00"/>
      <sheetName val="Hydro_Data"/>
      <sheetName val="dpc_cost"/>
      <sheetName val="Plant_Availability"/>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FIXLD"/>
      <sheetName val="FC"/>
      <sheetName val="Load"/>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s>
    <sheetDataSet>
      <sheetData sheetId="0" refreshError="1">
        <row r="1">
          <cell r="A1" t="str">
            <v>CATEGORY</v>
          </cell>
          <cell r="B1" t="str">
            <v>RESULT</v>
          </cell>
          <cell r="C1" t="str">
            <v>RESULT</v>
          </cell>
          <cell r="D1" t="str">
            <v>FIXED</v>
          </cell>
          <cell r="E1" t="str">
            <v>LOAD</v>
          </cell>
        </row>
        <row r="2">
          <cell r="D2">
            <v>38388</v>
          </cell>
        </row>
        <row r="3">
          <cell r="A3" t="str">
            <v>LMV-1</v>
          </cell>
          <cell r="B3" t="str">
            <v>D(2)            Other Upto 1kw and 1 Phase</v>
          </cell>
          <cell r="C3" t="str">
            <v>D(2)            Other Upto 1kw and 1 Phase</v>
          </cell>
          <cell r="D3">
            <v>19075</v>
          </cell>
          <cell r="E3">
            <v>394</v>
          </cell>
        </row>
        <row r="4">
          <cell r="A4" t="str">
            <v>LMV-1</v>
          </cell>
          <cell r="B4" t="str">
            <v>D(3)            Other Above 1kw and 1 Phase</v>
          </cell>
          <cell r="C4" t="str">
            <v>D(3)            Other Above 1kw and 1 Phase</v>
          </cell>
          <cell r="D4">
            <v>1376075</v>
          </cell>
          <cell r="E4">
            <v>28198</v>
          </cell>
        </row>
        <row r="5">
          <cell r="A5" t="str">
            <v>LMV-1</v>
          </cell>
          <cell r="B5" t="str">
            <v>D(4)            Other 3 Phase</v>
          </cell>
          <cell r="C5" t="str">
            <v>D(4)            Other 3 Phase</v>
          </cell>
          <cell r="D5">
            <v>418309.83</v>
          </cell>
          <cell r="E5">
            <v>8737</v>
          </cell>
        </row>
        <row r="6">
          <cell r="A6" t="str">
            <v>LMV-1</v>
          </cell>
          <cell r="B6" t="str">
            <v>D(5)            Registered Societies</v>
          </cell>
          <cell r="C6" t="str">
            <v>D(5)            Registered Societies</v>
          </cell>
          <cell r="D6">
            <v>74580</v>
          </cell>
          <cell r="E6">
            <v>2486</v>
          </cell>
        </row>
        <row r="7">
          <cell r="A7" t="str">
            <v>LMV-2</v>
          </cell>
          <cell r="B7" t="str">
            <v>C(1)            Other Upto 1kw and 1 Phase</v>
          </cell>
          <cell r="C7" t="str">
            <v>C(1)            Other Upto 1kw and 1 Phase</v>
          </cell>
          <cell r="D7">
            <v>320</v>
          </cell>
          <cell r="E7">
            <v>4</v>
          </cell>
        </row>
        <row r="8">
          <cell r="A8" t="str">
            <v>LMV-2</v>
          </cell>
          <cell r="B8" t="str">
            <v>C(2)            Other Above 1kw and 1 Phase</v>
          </cell>
          <cell r="C8" t="str">
            <v>C(2)            Other Above 1kw and 1 Phase</v>
          </cell>
          <cell r="D8">
            <v>80104</v>
          </cell>
          <cell r="E8">
            <v>1023</v>
          </cell>
        </row>
        <row r="9">
          <cell r="A9" t="str">
            <v>LMV-2</v>
          </cell>
          <cell r="B9" t="str">
            <v>C(3)            Other 3 Phase</v>
          </cell>
          <cell r="C9" t="str">
            <v>C(3)            Other 3 Phase</v>
          </cell>
          <cell r="D9">
            <v>220124.58</v>
          </cell>
          <cell r="E9">
            <v>3191.3330000000001</v>
          </cell>
        </row>
        <row r="10">
          <cell r="A10" t="str">
            <v>LMV-4(A)</v>
          </cell>
          <cell r="B10" t="str">
            <v>PI(1)           Other Upto 1kw and 1 Phase</v>
          </cell>
          <cell r="C10" t="str">
            <v>PI(1)           Other Upto 1kw and 1 Phase</v>
          </cell>
          <cell r="D10">
            <v>75</v>
          </cell>
          <cell r="E10">
            <v>1</v>
          </cell>
        </row>
        <row r="11">
          <cell r="A11" t="str">
            <v>LMV-4(A)</v>
          </cell>
          <cell r="B11" t="str">
            <v>PI(2)           Other Above 1kw and 1 Phase</v>
          </cell>
          <cell r="C11" t="str">
            <v>PI(2)           Other Above 1kw and 1 Phase</v>
          </cell>
          <cell r="D11">
            <v>750</v>
          </cell>
          <cell r="E11">
            <v>12</v>
          </cell>
        </row>
        <row r="12">
          <cell r="A12" t="str">
            <v>LMV-4(A)</v>
          </cell>
          <cell r="B12" t="str">
            <v>PI(3)           Other 3 Phase</v>
          </cell>
          <cell r="C12" t="str">
            <v>PI(3)           Other 3 Phase</v>
          </cell>
          <cell r="D12">
            <v>70533</v>
          </cell>
          <cell r="E12">
            <v>1006.22</v>
          </cell>
        </row>
        <row r="13">
          <cell r="A13" t="str">
            <v>LMV-4(B)</v>
          </cell>
          <cell r="B13" t="str">
            <v>PI(1)           Other Upto 5kw</v>
          </cell>
          <cell r="C13" t="str">
            <v>PI(1)           Other Upto 5kw</v>
          </cell>
          <cell r="D13">
            <v>1600</v>
          </cell>
          <cell r="E13">
            <v>20</v>
          </cell>
        </row>
        <row r="14">
          <cell r="A14" t="str">
            <v>LMV-4(B)</v>
          </cell>
          <cell r="B14" t="str">
            <v>PI(2)           Other 5kw to 10kw</v>
          </cell>
          <cell r="C14" t="str">
            <v>PI(2)           Other 5kw to 10kw</v>
          </cell>
          <cell r="D14">
            <v>1320</v>
          </cell>
          <cell r="E14">
            <v>17.5</v>
          </cell>
        </row>
        <row r="15">
          <cell r="A15" t="str">
            <v>LMV-4(B)</v>
          </cell>
          <cell r="B15" t="str">
            <v>PI(3)           Other Above 10kw</v>
          </cell>
          <cell r="C15" t="str">
            <v>PI(3)           Other Above 10kw</v>
          </cell>
          <cell r="D15">
            <v>154306.48000000001</v>
          </cell>
          <cell r="E15">
            <v>2276</v>
          </cell>
        </row>
        <row r="16">
          <cell r="A16" t="str">
            <v>LMV-5</v>
          </cell>
          <cell r="B16" t="str">
            <v>PTW             PTW (Metered) LMV-5</v>
          </cell>
          <cell r="C16" t="str">
            <v>PTW             PTW (Metered) LMV-5</v>
          </cell>
          <cell r="D16">
            <v>12097.5</v>
          </cell>
          <cell r="E16">
            <v>445.5</v>
          </cell>
        </row>
        <row r="17">
          <cell r="A17" t="str">
            <v>LMV-6</v>
          </cell>
          <cell r="B17" t="str">
            <v>Upto 25 BHP :</v>
          </cell>
          <cell r="C17" t="str">
            <v>Upto 25 BHP :</v>
          </cell>
        </row>
        <row r="18">
          <cell r="A18" t="str">
            <v>LMV-6</v>
          </cell>
          <cell r="B18" t="str">
            <v>I(1)a(i)        Supply on rural feeder</v>
          </cell>
          <cell r="C18" t="str">
            <v>I(1)a(i)        Supply on rural feeder</v>
          </cell>
          <cell r="D18">
            <v>9693.5400000000009</v>
          </cell>
          <cell r="E18">
            <v>195.51</v>
          </cell>
        </row>
        <row r="19">
          <cell r="A19" t="str">
            <v>LMV-6</v>
          </cell>
          <cell r="B19" t="str">
            <v>I(1)a(ii)       Supply on urban feeder</v>
          </cell>
          <cell r="C19" t="str">
            <v>I(1)a(ii)       Supply on urban feeder</v>
          </cell>
          <cell r="D19">
            <v>217074.06</v>
          </cell>
          <cell r="E19">
            <v>3450.1750000000002</v>
          </cell>
        </row>
        <row r="20">
          <cell r="A20" t="str">
            <v>LMV-6</v>
          </cell>
          <cell r="B20" t="str">
            <v>Above 25 BHP and upto 100 BHP :</v>
          </cell>
          <cell r="C20" t="str">
            <v>Above 25 BHP and upto 100 BHP :</v>
          </cell>
        </row>
        <row r="21">
          <cell r="A21" t="str">
            <v>LMV-6</v>
          </cell>
          <cell r="B21" t="str">
            <v>I(1)b(ii)-A     Urban cons-unrestricted supply (Peak-hours)</v>
          </cell>
          <cell r="C21" t="str">
            <v>I(1)b(ii)-A     Urban cons-unrestricted supply (Peak-hours)</v>
          </cell>
          <cell r="D21">
            <v>314095.7</v>
          </cell>
          <cell r="E21">
            <v>5525</v>
          </cell>
        </row>
        <row r="22">
          <cell r="A22" t="str">
            <v>LMV-6</v>
          </cell>
          <cell r="B22" t="str">
            <v>I(1)b(ii)-B     Urban cons-restricted supply</v>
          </cell>
          <cell r="C22" t="str">
            <v>I(1)b(ii)-B     Urban cons-restricted supply</v>
          </cell>
          <cell r="D22">
            <v>216282.55</v>
          </cell>
          <cell r="E22">
            <v>3813.1660000000002</v>
          </cell>
        </row>
        <row r="23">
          <cell r="A23" t="str">
            <v>LMV-6</v>
          </cell>
          <cell r="B23" t="str">
            <v>I(1)b(ii)-C     Consumers - supply on rural feeders</v>
          </cell>
          <cell r="C23" t="str">
            <v>I(1)b(ii)-C     Consumers - supply on rural feeders</v>
          </cell>
          <cell r="D23">
            <v>0</v>
          </cell>
          <cell r="E23">
            <v>0</v>
          </cell>
        </row>
        <row r="24">
          <cell r="A24" t="str">
            <v>LMV-7</v>
          </cell>
          <cell r="B24" t="str">
            <v>PWW             Public Water Works (Metered) LMV-7</v>
          </cell>
          <cell r="C24" t="str">
            <v>PWW             Public Water Works (Metered) LMV-7</v>
          </cell>
          <cell r="D24">
            <v>46450.5</v>
          </cell>
          <cell r="E24">
            <v>688.34</v>
          </cell>
        </row>
        <row r="25">
          <cell r="A25" t="str">
            <v>LMV-9</v>
          </cell>
          <cell r="B25" t="str">
            <v>C(1)            Other Upto 5kw</v>
          </cell>
          <cell r="C25" t="str">
            <v>C(1)            Other Upto 5kw</v>
          </cell>
          <cell r="D25">
            <v>0</v>
          </cell>
          <cell r="E25">
            <v>2440</v>
          </cell>
        </row>
        <row r="26">
          <cell r="A26" t="str">
            <v>LMV-9</v>
          </cell>
          <cell r="B26" t="str">
            <v>C(2)            Other 5kw to 10kw</v>
          </cell>
          <cell r="C26" t="str">
            <v>C(2)            Other 5kw to 10kw</v>
          </cell>
          <cell r="D26">
            <v>0</v>
          </cell>
          <cell r="E26">
            <v>334</v>
          </cell>
        </row>
        <row r="27">
          <cell r="A27" t="str">
            <v>LMV-9</v>
          </cell>
          <cell r="B27" t="str">
            <v>C(3)            Other Above 10kw</v>
          </cell>
          <cell r="C27" t="str">
            <v>C(3)            Other Above 10kw</v>
          </cell>
          <cell r="D27">
            <v>0</v>
          </cell>
          <cell r="E27">
            <v>1403</v>
          </cell>
        </row>
        <row r="28">
          <cell r="A28" t="str">
            <v>HV-2</v>
          </cell>
          <cell r="B28" t="str">
            <v>I(2O)a(i)       Unrestricted and Independent Feeder</v>
          </cell>
          <cell r="C28" t="str">
            <v>I(2O)a(i)       Unrestricted and Independent Feeder</v>
          </cell>
          <cell r="D28">
            <v>541620</v>
          </cell>
          <cell r="E28">
            <v>3200</v>
          </cell>
        </row>
        <row r="29">
          <cell r="A29" t="str">
            <v>HV-2</v>
          </cell>
          <cell r="B29" t="str">
            <v>I(2O)a(ii)      Unrestricted and Common Feeder</v>
          </cell>
          <cell r="C29" t="str">
            <v>I(2O)a(ii)      Unrestricted and Common Feeder</v>
          </cell>
          <cell r="D29">
            <v>7525317.1399999997</v>
          </cell>
          <cell r="E29">
            <v>52398.66</v>
          </cell>
        </row>
        <row r="30">
          <cell r="A30" t="str">
            <v>HV-2</v>
          </cell>
          <cell r="B30" t="str">
            <v>I(2O)b(i)       Restricted and Independent Feeder</v>
          </cell>
          <cell r="C30" t="str">
            <v>I(2O)b(i)       Restricted and Independent Feeder</v>
          </cell>
          <cell r="D30">
            <v>318750</v>
          </cell>
          <cell r="E30">
            <v>2500</v>
          </cell>
        </row>
        <row r="31">
          <cell r="A31" t="str">
            <v>HV-2</v>
          </cell>
          <cell r="B31" t="str">
            <v>I(2O)b(ii)      Restricted and Common Feeder</v>
          </cell>
          <cell r="C31" t="str">
            <v>I(2O)b(ii)      Restricted and Common Feeder</v>
          </cell>
          <cell r="D31">
            <v>1287454.8</v>
          </cell>
          <cell r="E31">
            <v>8337</v>
          </cell>
        </row>
      </sheetData>
      <sheetData sheetId="1" refreshError="1"/>
      <sheetData sheetId="2" refreshError="1"/>
      <sheetData sheetId="3"/>
      <sheetData sheetId="4">
        <row r="1">
          <cell r="B1">
            <v>0</v>
          </cell>
        </row>
      </sheetData>
      <sheetData sheetId="5"/>
      <sheetData sheetId="6"/>
      <sheetData sheetId="7">
        <row r="1">
          <cell r="B1">
            <v>0</v>
          </cell>
        </row>
      </sheetData>
      <sheetData sheetId="8"/>
      <sheetData sheetId="9"/>
      <sheetData sheetId="10">
        <row r="1">
          <cell r="B1">
            <v>0</v>
          </cell>
        </row>
      </sheetData>
      <sheetData sheetId="11"/>
      <sheetData sheetId="12"/>
      <sheetData sheetId="13"/>
      <sheetData sheetId="14"/>
      <sheetData sheetId="15"/>
      <sheetData sheetId="16"/>
      <sheetData sheetId="17"/>
      <sheetData sheetId="18"/>
      <sheetData sheetId="19">
        <row r="1">
          <cell r="A1" t="str">
            <v>CATEGORY</v>
          </cell>
        </row>
      </sheetData>
      <sheetData sheetId="20"/>
      <sheetData sheetId="2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A 3.7"/>
      <sheetName val="CE"/>
      <sheetName val="Metro consind updation sheet"/>
      <sheetName val="Dom"/>
      <sheetName val="201-04REL-Final"/>
      <sheetName val="A_3_7"/>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LLAN DETAILS"/>
      <sheetName val="XLR_NoRangeSheet"/>
      <sheetName val="CHALLAN_DETAILS"/>
    </sheetNames>
    <sheetDataSet>
      <sheetData sheetId="0" refreshError="1"/>
      <sheetData sheetId="1" refreshError="1">
        <row r="6">
          <cell r="D6" t="str">
            <v>15/04/2006</v>
          </cell>
          <cell r="E6" t="str">
            <v>15/05/2006</v>
          </cell>
          <cell r="F6" t="str">
            <v>15/06/2006</v>
          </cell>
          <cell r="G6" t="str">
            <v>15/07/2006</v>
          </cell>
          <cell r="H6" t="str">
            <v>14/08/2006</v>
          </cell>
          <cell r="I6" t="str">
            <v>15/09/2006</v>
          </cell>
          <cell r="J6" t="str">
            <v>15/10/2006</v>
          </cell>
          <cell r="K6" t="str">
            <v>15/11/2006</v>
          </cell>
          <cell r="L6" t="str">
            <v>15/12/2006</v>
          </cell>
          <cell r="M6" t="str">
            <v>15/01/2007</v>
          </cell>
          <cell r="N6">
            <v>0</v>
          </cell>
          <cell r="O6" t="str">
            <v>15/03/2007</v>
          </cell>
        </row>
      </sheetData>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04REL"/>
      <sheetName val="Daily_input"/>
      <sheetName val="Daily_repor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chedule-MU"/>
      <sheetName val="Schedule-1"/>
      <sheetName val="Schedule-2"/>
      <sheetName val="Schedule-3(i)"/>
      <sheetName val="Schedule-3(ii)"/>
      <sheetName val="Schedule-4(i)"/>
      <sheetName val="Schedule-4(ii)"/>
      <sheetName val="Schedule-5(i)"/>
      <sheetName val="Schedule-5(ii)"/>
      <sheetName val="Schedule-6"/>
      <sheetName val="SG-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NCS-3"/>
      <sheetName val="NCS-4I"/>
      <sheetName val="Number of Consumer"/>
      <sheetName val="Energy Sold"/>
      <sheetName val="Cont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FIXLD"/>
      <sheetName val="FC"/>
      <sheetName val="Load"/>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s>
    <sheetDataSet>
      <sheetData sheetId="0" refreshError="1">
        <row r="1">
          <cell r="A1" t="str">
            <v>CATEGORY</v>
          </cell>
          <cell r="B1" t="str">
            <v>RESULT</v>
          </cell>
          <cell r="C1" t="str">
            <v>RESULT</v>
          </cell>
          <cell r="D1" t="str">
            <v>FIXED</v>
          </cell>
          <cell r="E1" t="str">
            <v>LOAD</v>
          </cell>
        </row>
        <row r="2">
          <cell r="D2">
            <v>38388</v>
          </cell>
        </row>
        <row r="3">
          <cell r="A3" t="str">
            <v>LMV-1</v>
          </cell>
          <cell r="B3" t="str">
            <v>D(2)            Other Upto 1kw and 1 Phase</v>
          </cell>
          <cell r="C3" t="str">
            <v>D(2)            Other Upto 1kw and 1 Phase</v>
          </cell>
          <cell r="D3">
            <v>19075</v>
          </cell>
          <cell r="E3">
            <v>394</v>
          </cell>
        </row>
        <row r="4">
          <cell r="A4" t="str">
            <v>LMV-1</v>
          </cell>
          <cell r="B4" t="str">
            <v>D(3)            Other Above 1kw and 1 Phase</v>
          </cell>
          <cell r="C4" t="str">
            <v>D(3)            Other Above 1kw and 1 Phase</v>
          </cell>
          <cell r="D4">
            <v>1376075</v>
          </cell>
          <cell r="E4">
            <v>28198</v>
          </cell>
        </row>
        <row r="5">
          <cell r="A5" t="str">
            <v>LMV-1</v>
          </cell>
          <cell r="B5" t="str">
            <v>D(4)            Other 3 Phase</v>
          </cell>
          <cell r="C5" t="str">
            <v>D(4)            Other 3 Phase</v>
          </cell>
          <cell r="D5">
            <v>418309.83</v>
          </cell>
          <cell r="E5">
            <v>8737</v>
          </cell>
        </row>
        <row r="6">
          <cell r="A6" t="str">
            <v>LMV-1</v>
          </cell>
          <cell r="B6" t="str">
            <v>D(5)            Registered Societies</v>
          </cell>
          <cell r="C6" t="str">
            <v>D(5)            Registered Societies</v>
          </cell>
          <cell r="D6">
            <v>74580</v>
          </cell>
          <cell r="E6">
            <v>2486</v>
          </cell>
        </row>
        <row r="7">
          <cell r="A7" t="str">
            <v>LMV-2</v>
          </cell>
          <cell r="B7" t="str">
            <v>C(1)            Other Upto 1kw and 1 Phase</v>
          </cell>
          <cell r="C7" t="str">
            <v>C(1)            Other Upto 1kw and 1 Phase</v>
          </cell>
          <cell r="D7">
            <v>320</v>
          </cell>
          <cell r="E7">
            <v>4</v>
          </cell>
        </row>
        <row r="8">
          <cell r="A8" t="str">
            <v>LMV-2</v>
          </cell>
          <cell r="B8" t="str">
            <v>C(2)            Other Above 1kw and 1 Phase</v>
          </cell>
          <cell r="C8" t="str">
            <v>C(2)            Other Above 1kw and 1 Phase</v>
          </cell>
          <cell r="D8">
            <v>80104</v>
          </cell>
          <cell r="E8">
            <v>1023</v>
          </cell>
        </row>
        <row r="9">
          <cell r="A9" t="str">
            <v>LMV-2</v>
          </cell>
          <cell r="B9" t="str">
            <v>C(3)            Other 3 Phase</v>
          </cell>
          <cell r="C9" t="str">
            <v>C(3)            Other 3 Phase</v>
          </cell>
          <cell r="D9">
            <v>220124.58</v>
          </cell>
          <cell r="E9">
            <v>3191.3330000000001</v>
          </cell>
        </row>
        <row r="10">
          <cell r="A10" t="str">
            <v>LMV-4(A)</v>
          </cell>
          <cell r="B10" t="str">
            <v>PI(1)           Other Upto 1kw and 1 Phase</v>
          </cell>
          <cell r="C10" t="str">
            <v>PI(1)           Other Upto 1kw and 1 Phase</v>
          </cell>
          <cell r="D10">
            <v>75</v>
          </cell>
          <cell r="E10">
            <v>1</v>
          </cell>
        </row>
        <row r="11">
          <cell r="A11" t="str">
            <v>LMV-4(A)</v>
          </cell>
          <cell r="B11" t="str">
            <v>PI(2)           Other Above 1kw and 1 Phase</v>
          </cell>
          <cell r="C11" t="str">
            <v>PI(2)           Other Above 1kw and 1 Phase</v>
          </cell>
          <cell r="D11">
            <v>750</v>
          </cell>
          <cell r="E11">
            <v>12</v>
          </cell>
        </row>
        <row r="12">
          <cell r="A12" t="str">
            <v>LMV-4(A)</v>
          </cell>
          <cell r="B12" t="str">
            <v>PI(3)           Other 3 Phase</v>
          </cell>
          <cell r="C12" t="str">
            <v>PI(3)           Other 3 Phase</v>
          </cell>
          <cell r="D12">
            <v>70533</v>
          </cell>
          <cell r="E12">
            <v>1006.22</v>
          </cell>
        </row>
        <row r="13">
          <cell r="A13" t="str">
            <v>LMV-4(B)</v>
          </cell>
          <cell r="B13" t="str">
            <v>PI(1)           Other Upto 5kw</v>
          </cell>
          <cell r="C13" t="str">
            <v>PI(1)           Other Upto 5kw</v>
          </cell>
          <cell r="D13">
            <v>1600</v>
          </cell>
          <cell r="E13">
            <v>20</v>
          </cell>
        </row>
        <row r="14">
          <cell r="A14" t="str">
            <v>LMV-4(B)</v>
          </cell>
          <cell r="B14" t="str">
            <v>PI(2)           Other 5kw to 10kw</v>
          </cell>
          <cell r="C14" t="str">
            <v>PI(2)           Other 5kw to 10kw</v>
          </cell>
          <cell r="D14">
            <v>1320</v>
          </cell>
          <cell r="E14">
            <v>17.5</v>
          </cell>
        </row>
        <row r="15">
          <cell r="A15" t="str">
            <v>LMV-4(B)</v>
          </cell>
          <cell r="B15" t="str">
            <v>PI(3)           Other Above 10kw</v>
          </cell>
          <cell r="C15" t="str">
            <v>PI(3)           Other Above 10kw</v>
          </cell>
          <cell r="D15">
            <v>154306.48000000001</v>
          </cell>
          <cell r="E15">
            <v>2276</v>
          </cell>
        </row>
        <row r="16">
          <cell r="A16" t="str">
            <v>LMV-5</v>
          </cell>
          <cell r="B16" t="str">
            <v>PTW             PTW (Metered) LMV-5</v>
          </cell>
          <cell r="C16" t="str">
            <v>PTW             PTW (Metered) LMV-5</v>
          </cell>
          <cell r="D16">
            <v>12097.5</v>
          </cell>
          <cell r="E16">
            <v>445.5</v>
          </cell>
        </row>
        <row r="17">
          <cell r="A17" t="str">
            <v>LMV-6</v>
          </cell>
          <cell r="B17" t="str">
            <v>Upto 25 BHP :</v>
          </cell>
          <cell r="C17" t="str">
            <v>Upto 25 BHP :</v>
          </cell>
        </row>
        <row r="18">
          <cell r="A18" t="str">
            <v>LMV-6</v>
          </cell>
          <cell r="B18" t="str">
            <v>I(1)a(i)        Supply on rural feeder</v>
          </cell>
          <cell r="C18" t="str">
            <v>I(1)a(i)        Supply on rural feeder</v>
          </cell>
          <cell r="D18">
            <v>9693.5400000000009</v>
          </cell>
          <cell r="E18">
            <v>195.51</v>
          </cell>
        </row>
        <row r="19">
          <cell r="A19" t="str">
            <v>LMV-6</v>
          </cell>
          <cell r="B19" t="str">
            <v>I(1)a(ii)       Supply on urban feeder</v>
          </cell>
          <cell r="C19" t="str">
            <v>I(1)a(ii)       Supply on urban feeder</v>
          </cell>
          <cell r="D19">
            <v>217074.06</v>
          </cell>
          <cell r="E19">
            <v>3450.1750000000002</v>
          </cell>
        </row>
        <row r="20">
          <cell r="A20" t="str">
            <v>LMV-6</v>
          </cell>
          <cell r="B20" t="str">
            <v>Above 25 BHP and upto 100 BHP :</v>
          </cell>
          <cell r="C20" t="str">
            <v>Above 25 BHP and upto 100 BHP :</v>
          </cell>
        </row>
        <row r="21">
          <cell r="A21" t="str">
            <v>LMV-6</v>
          </cell>
          <cell r="B21" t="str">
            <v>I(1)b(ii)-A     Urban cons-unrestricted supply (Peak-hours)</v>
          </cell>
          <cell r="C21" t="str">
            <v>I(1)b(ii)-A     Urban cons-unrestricted supply (Peak-hours)</v>
          </cell>
          <cell r="D21">
            <v>314095.7</v>
          </cell>
          <cell r="E21">
            <v>5525</v>
          </cell>
        </row>
        <row r="22">
          <cell r="A22" t="str">
            <v>LMV-6</v>
          </cell>
          <cell r="B22" t="str">
            <v>I(1)b(ii)-B     Urban cons-restricted supply</v>
          </cell>
          <cell r="C22" t="str">
            <v>I(1)b(ii)-B     Urban cons-restricted supply</v>
          </cell>
          <cell r="D22">
            <v>216282.55</v>
          </cell>
          <cell r="E22">
            <v>3813.1660000000002</v>
          </cell>
        </row>
        <row r="23">
          <cell r="A23" t="str">
            <v>LMV-6</v>
          </cell>
          <cell r="B23" t="str">
            <v>I(1)b(ii)-C     Consumers - supply on rural feeders</v>
          </cell>
          <cell r="C23" t="str">
            <v>I(1)b(ii)-C     Consumers - supply on rural feeders</v>
          </cell>
          <cell r="D23">
            <v>0</v>
          </cell>
          <cell r="E23">
            <v>0</v>
          </cell>
        </row>
        <row r="24">
          <cell r="A24" t="str">
            <v>LMV-7</v>
          </cell>
          <cell r="B24" t="str">
            <v>PWW             Public Water Works (Metered) LMV-7</v>
          </cell>
          <cell r="C24" t="str">
            <v>PWW             Public Water Works (Metered) LMV-7</v>
          </cell>
          <cell r="D24">
            <v>46450.5</v>
          </cell>
          <cell r="E24">
            <v>688.34</v>
          </cell>
        </row>
        <row r="25">
          <cell r="A25" t="str">
            <v>LMV-9</v>
          </cell>
          <cell r="B25" t="str">
            <v>C(1)            Other Upto 5kw</v>
          </cell>
          <cell r="C25" t="str">
            <v>C(1)            Other Upto 5kw</v>
          </cell>
          <cell r="D25">
            <v>0</v>
          </cell>
          <cell r="E25">
            <v>2440</v>
          </cell>
        </row>
        <row r="26">
          <cell r="A26" t="str">
            <v>LMV-9</v>
          </cell>
          <cell r="B26" t="str">
            <v>C(2)            Other 5kw to 10kw</v>
          </cell>
          <cell r="C26" t="str">
            <v>C(2)            Other 5kw to 10kw</v>
          </cell>
          <cell r="D26">
            <v>0</v>
          </cell>
          <cell r="E26">
            <v>334</v>
          </cell>
        </row>
        <row r="27">
          <cell r="A27" t="str">
            <v>LMV-9</v>
          </cell>
          <cell r="B27" t="str">
            <v>C(3)            Other Above 10kw</v>
          </cell>
          <cell r="C27" t="str">
            <v>C(3)            Other Above 10kw</v>
          </cell>
          <cell r="D27">
            <v>0</v>
          </cell>
          <cell r="E27">
            <v>1403</v>
          </cell>
        </row>
        <row r="28">
          <cell r="A28" t="str">
            <v>HV-2</v>
          </cell>
          <cell r="B28" t="str">
            <v>I(2O)a(i)       Unrestricted and Independent Feeder</v>
          </cell>
          <cell r="C28" t="str">
            <v>I(2O)a(i)       Unrestricted and Independent Feeder</v>
          </cell>
          <cell r="D28">
            <v>541620</v>
          </cell>
          <cell r="E28">
            <v>3200</v>
          </cell>
        </row>
        <row r="29">
          <cell r="A29" t="str">
            <v>HV-2</v>
          </cell>
          <cell r="B29" t="str">
            <v>I(2O)a(ii)      Unrestricted and Common Feeder</v>
          </cell>
          <cell r="C29" t="str">
            <v>I(2O)a(ii)      Unrestricted and Common Feeder</v>
          </cell>
          <cell r="D29">
            <v>7525317.1399999997</v>
          </cell>
          <cell r="E29">
            <v>52398.66</v>
          </cell>
        </row>
        <row r="30">
          <cell r="A30" t="str">
            <v>HV-2</v>
          </cell>
          <cell r="B30" t="str">
            <v>I(2O)b(i)       Restricted and Independent Feeder</v>
          </cell>
          <cell r="C30" t="str">
            <v>I(2O)b(i)       Restricted and Independent Feeder</v>
          </cell>
          <cell r="D30">
            <v>318750</v>
          </cell>
          <cell r="E30">
            <v>2500</v>
          </cell>
        </row>
        <row r="31">
          <cell r="A31" t="str">
            <v>HV-2</v>
          </cell>
          <cell r="B31" t="str">
            <v>I(2O)b(ii)      Restricted and Common Feeder</v>
          </cell>
          <cell r="C31" t="str">
            <v>I(2O)b(ii)      Restricted and Common Feeder</v>
          </cell>
          <cell r="D31">
            <v>1287454.8</v>
          </cell>
          <cell r="E31">
            <v>8337</v>
          </cell>
        </row>
      </sheetData>
      <sheetData sheetId="1" refreshError="1"/>
      <sheetData sheetId="2" refreshError="1"/>
      <sheetData sheetId="3"/>
      <sheetData sheetId="4"/>
      <sheetData sheetId="5"/>
      <sheetData sheetId="6"/>
      <sheetData sheetId="7">
        <row r="1">
          <cell r="B1"/>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chedule-MU"/>
      <sheetName val="Schedule-1"/>
      <sheetName val="Schedule-2"/>
      <sheetName val="Schedule-3(i)"/>
      <sheetName val="Schedule-3(ii)"/>
      <sheetName val="Schedule-4(i)"/>
      <sheetName val="Schedule-4(ii)"/>
      <sheetName val="Schedule-5(i)"/>
      <sheetName val="Schedule-5(ii)"/>
      <sheetName val="Schedule-6"/>
      <sheetName val="SG-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NCS-3"/>
      <sheetName val="NCS-4I"/>
      <sheetName val="Number of Consumer"/>
      <sheetName val="Energy Sold"/>
      <sheetName val="Cont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_01-02"/>
      <sheetName val="ADDITION"/>
      <sheetName val="ANNEX-III"/>
      <sheetName val="Sheet3 (2)"/>
      <sheetName val="Sheet3_(2)"/>
    </sheetNames>
    <sheetDataSet>
      <sheetData sheetId="0" refreshError="1"/>
      <sheetData sheetId="1" refreshError="1"/>
      <sheetData sheetId="2" refreshError="1"/>
      <sheetData sheetId="3" refreshError="1"/>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2000-01"/>
      <sheetName val="04REL"/>
      <sheetName val="Daily_input"/>
      <sheetName val="Daily_report"/>
      <sheetName val="Inputs &amp; Assumption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3.bin"/><Relationship Id="rId1" Type="http://schemas.openxmlformats.org/officeDocument/2006/relationships/hyperlink" Target="mailto:PY@"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45.bin"/><Relationship Id="rId4" Type="http://schemas.openxmlformats.org/officeDocument/2006/relationships/comments" Target="../comments3.xm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4"/>
  <sheetViews>
    <sheetView topLeftCell="A54" workbookViewId="0">
      <selection activeCell="A54" sqref="A1:XFD1048576"/>
    </sheetView>
  </sheetViews>
  <sheetFormatPr defaultRowHeight="15" x14ac:dyDescent="0.25"/>
  <cols>
    <col min="1" max="1" width="9.140625" style="77"/>
    <col min="2" max="2" width="10.42578125" style="77" customWidth="1"/>
    <col min="3" max="3" width="7.85546875" style="77" customWidth="1"/>
    <col min="4" max="4" width="16" style="77" customWidth="1"/>
    <col min="5" max="5" width="54" style="77" customWidth="1"/>
    <col min="6" max="6" width="10.85546875" style="77" bestFit="1" customWidth="1"/>
    <col min="7" max="16384" width="9.140625" style="77"/>
  </cols>
  <sheetData>
    <row r="1" spans="1:10" x14ac:dyDescent="0.25">
      <c r="A1" s="1225"/>
      <c r="B1" s="1225"/>
      <c r="C1" s="1225"/>
      <c r="D1" s="1225"/>
      <c r="E1" s="1225"/>
    </row>
    <row r="2" spans="1:10" x14ac:dyDescent="0.25">
      <c r="A2" s="1227" t="s">
        <v>0</v>
      </c>
      <c r="B2" s="1227"/>
      <c r="C2" s="1227"/>
      <c r="D2" s="124"/>
      <c r="E2" s="88"/>
    </row>
    <row r="3" spans="1:10" x14ac:dyDescent="0.25">
      <c r="A3" s="1227" t="s">
        <v>1</v>
      </c>
      <c r="B3" s="1227"/>
      <c r="C3" s="1227"/>
      <c r="D3" s="124"/>
      <c r="E3" s="88"/>
    </row>
    <row r="4" spans="1:10" x14ac:dyDescent="0.25">
      <c r="A4" s="1227" t="s">
        <v>2</v>
      </c>
      <c r="B4" s="1227"/>
      <c r="C4" s="1227"/>
      <c r="D4" s="124"/>
      <c r="E4" s="88"/>
    </row>
    <row r="5" spans="1:10" x14ac:dyDescent="0.25">
      <c r="A5" s="1228"/>
      <c r="B5" s="1228"/>
      <c r="C5" s="1228"/>
      <c r="D5" s="1228"/>
      <c r="E5" s="1228"/>
    </row>
    <row r="6" spans="1:10" x14ac:dyDescent="0.25">
      <c r="A6" s="1226" t="s">
        <v>3</v>
      </c>
      <c r="B6" s="1226"/>
      <c r="C6" s="1226"/>
      <c r="D6" s="1226"/>
      <c r="E6" s="1226"/>
    </row>
    <row r="7" spans="1:10" ht="15.75" thickBot="1" x14ac:dyDescent="0.3">
      <c r="A7" s="1224"/>
      <c r="B7" s="1224"/>
      <c r="C7" s="1224"/>
      <c r="D7" s="1224"/>
      <c r="E7" s="1224"/>
      <c r="G7" s="77" t="s">
        <v>101</v>
      </c>
      <c r="H7" s="77" t="s">
        <v>98</v>
      </c>
      <c r="I7" s="77" t="s">
        <v>102</v>
      </c>
      <c r="J7" s="77" t="s">
        <v>99</v>
      </c>
    </row>
    <row r="8" spans="1:10" x14ac:dyDescent="0.25">
      <c r="A8" s="89" t="s">
        <v>44</v>
      </c>
      <c r="B8" s="90" t="s">
        <v>45</v>
      </c>
      <c r="C8" s="90" t="s">
        <v>46</v>
      </c>
      <c r="D8" s="91" t="s">
        <v>43</v>
      </c>
      <c r="E8" s="92" t="s">
        <v>4</v>
      </c>
    </row>
    <row r="9" spans="1:10" x14ac:dyDescent="0.25">
      <c r="A9" s="93"/>
      <c r="B9" s="94"/>
      <c r="C9" s="94"/>
      <c r="D9" s="95"/>
      <c r="E9" s="96"/>
    </row>
    <row r="10" spans="1:10" ht="30" x14ac:dyDescent="0.25">
      <c r="A10" s="82">
        <v>1</v>
      </c>
      <c r="B10" s="83" t="s">
        <v>5</v>
      </c>
      <c r="C10" s="83" t="s">
        <v>103</v>
      </c>
      <c r="D10" s="97" t="s">
        <v>432</v>
      </c>
      <c r="E10" s="98" t="s">
        <v>6</v>
      </c>
      <c r="F10" s="77" t="s">
        <v>98</v>
      </c>
      <c r="G10" s="5" t="s">
        <v>103</v>
      </c>
      <c r="H10" s="81" t="s">
        <v>104</v>
      </c>
      <c r="I10" s="5" t="s">
        <v>104</v>
      </c>
      <c r="J10" s="5" t="s">
        <v>103</v>
      </c>
    </row>
    <row r="11" spans="1:10" ht="30" x14ac:dyDescent="0.25">
      <c r="A11" s="82">
        <v>2</v>
      </c>
      <c r="B11" s="83" t="s">
        <v>5</v>
      </c>
      <c r="C11" s="83" t="s">
        <v>105</v>
      </c>
      <c r="D11" s="84">
        <v>16.5</v>
      </c>
      <c r="E11" s="98" t="s">
        <v>80</v>
      </c>
      <c r="F11" s="77" t="s">
        <v>98</v>
      </c>
      <c r="G11" s="5"/>
      <c r="H11" s="81" t="s">
        <v>103</v>
      </c>
      <c r="I11" s="5"/>
      <c r="J11" s="5"/>
    </row>
    <row r="12" spans="1:10" ht="30" x14ac:dyDescent="0.25">
      <c r="A12" s="82">
        <v>3</v>
      </c>
      <c r="B12" s="83" t="s">
        <v>5</v>
      </c>
      <c r="C12" s="83" t="s">
        <v>107</v>
      </c>
      <c r="D12" s="84" t="s">
        <v>152</v>
      </c>
      <c r="E12" s="98" t="s">
        <v>81</v>
      </c>
      <c r="F12" s="77" t="s">
        <v>98</v>
      </c>
      <c r="G12" s="5"/>
      <c r="H12" s="81" t="s">
        <v>105</v>
      </c>
      <c r="I12" s="5"/>
      <c r="J12" s="5"/>
    </row>
    <row r="13" spans="1:10" x14ac:dyDescent="0.25">
      <c r="A13" s="82">
        <v>5</v>
      </c>
      <c r="B13" s="83" t="s">
        <v>5</v>
      </c>
      <c r="C13" s="83" t="s">
        <v>109</v>
      </c>
      <c r="D13" s="84" t="s">
        <v>153</v>
      </c>
      <c r="E13" s="85" t="s">
        <v>7</v>
      </c>
      <c r="F13" s="77" t="s">
        <v>99</v>
      </c>
      <c r="G13" s="5"/>
      <c r="H13" s="5"/>
      <c r="I13" s="5" t="s">
        <v>106</v>
      </c>
      <c r="J13" s="81" t="s">
        <v>106</v>
      </c>
    </row>
    <row r="14" spans="1:10" x14ac:dyDescent="0.25">
      <c r="A14" s="82">
        <v>6</v>
      </c>
      <c r="B14" s="83"/>
      <c r="C14" s="83" t="s">
        <v>126</v>
      </c>
      <c r="D14" s="84"/>
      <c r="E14" s="99" t="s">
        <v>595</v>
      </c>
      <c r="G14" s="5"/>
      <c r="H14" s="5"/>
      <c r="I14" s="5"/>
      <c r="J14" s="81"/>
    </row>
    <row r="15" spans="1:10" x14ac:dyDescent="0.25">
      <c r="A15" s="82">
        <v>7</v>
      </c>
      <c r="B15" s="83"/>
      <c r="C15" s="83" t="s">
        <v>594</v>
      </c>
      <c r="D15" s="84"/>
      <c r="E15" s="99" t="s">
        <v>596</v>
      </c>
      <c r="G15" s="5"/>
      <c r="H15" s="5"/>
      <c r="I15" s="5"/>
      <c r="J15" s="81"/>
    </row>
    <row r="16" spans="1:10" x14ac:dyDescent="0.25">
      <c r="A16" s="82">
        <v>8</v>
      </c>
      <c r="B16" s="83" t="s">
        <v>5</v>
      </c>
      <c r="C16" s="83" t="s">
        <v>108</v>
      </c>
      <c r="D16" s="84" t="s">
        <v>154</v>
      </c>
      <c r="E16" s="85" t="s">
        <v>8</v>
      </c>
      <c r="F16" s="77" t="s">
        <v>100</v>
      </c>
      <c r="G16" s="5" t="s">
        <v>105</v>
      </c>
      <c r="H16" s="5"/>
      <c r="I16" s="5"/>
      <c r="J16" s="81" t="s">
        <v>105</v>
      </c>
    </row>
    <row r="17" spans="1:10" x14ac:dyDescent="0.25">
      <c r="A17" s="82">
        <v>9</v>
      </c>
      <c r="B17" s="83" t="s">
        <v>5</v>
      </c>
      <c r="C17" s="83" t="s">
        <v>127</v>
      </c>
      <c r="D17" s="84"/>
      <c r="E17" s="100" t="s">
        <v>10</v>
      </c>
      <c r="F17" s="77" t="s">
        <v>100</v>
      </c>
      <c r="G17" s="5" t="s">
        <v>107</v>
      </c>
      <c r="H17" s="5"/>
      <c r="I17" s="5"/>
      <c r="J17" s="81" t="s">
        <v>107</v>
      </c>
    </row>
    <row r="18" spans="1:10" x14ac:dyDescent="0.25">
      <c r="A18" s="82"/>
      <c r="B18" s="83"/>
      <c r="C18" s="83"/>
      <c r="D18" s="83"/>
      <c r="E18" s="101"/>
      <c r="G18" s="5"/>
      <c r="H18" s="5"/>
      <c r="I18" s="5"/>
      <c r="J18" s="5"/>
    </row>
    <row r="19" spans="1:10" x14ac:dyDescent="0.25">
      <c r="A19" s="82"/>
      <c r="B19" s="83"/>
      <c r="C19" s="83"/>
      <c r="D19" s="83"/>
      <c r="E19" s="5"/>
      <c r="G19" s="5"/>
      <c r="H19" s="5"/>
      <c r="I19" s="5"/>
      <c r="J19" s="5"/>
    </row>
    <row r="20" spans="1:10" x14ac:dyDescent="0.25">
      <c r="A20" s="82"/>
      <c r="B20" s="83"/>
      <c r="C20" s="83"/>
      <c r="D20" s="83"/>
      <c r="E20" s="5"/>
      <c r="G20" s="5"/>
      <c r="H20" s="5"/>
      <c r="I20" s="5"/>
      <c r="J20" s="5"/>
    </row>
    <row r="21" spans="1:10" x14ac:dyDescent="0.25">
      <c r="A21" s="82">
        <v>10</v>
      </c>
      <c r="B21" s="83" t="s">
        <v>5</v>
      </c>
      <c r="C21" s="83" t="s">
        <v>116</v>
      </c>
      <c r="D21" s="84" t="s">
        <v>155</v>
      </c>
      <c r="E21" s="102" t="s">
        <v>11</v>
      </c>
      <c r="F21" s="77" t="s">
        <v>100</v>
      </c>
      <c r="G21" s="5" t="s">
        <v>108</v>
      </c>
      <c r="H21" s="5"/>
      <c r="I21" s="5"/>
      <c r="J21" s="81" t="s">
        <v>109</v>
      </c>
    </row>
    <row r="22" spans="1:10" x14ac:dyDescent="0.25">
      <c r="A22" s="82">
        <v>11</v>
      </c>
      <c r="B22" s="83" t="s">
        <v>5</v>
      </c>
      <c r="C22" s="83" t="s">
        <v>119</v>
      </c>
      <c r="D22" s="84"/>
      <c r="E22" s="102" t="s">
        <v>83</v>
      </c>
      <c r="F22" s="77" t="s">
        <v>97</v>
      </c>
      <c r="G22" s="5"/>
      <c r="H22" s="5"/>
      <c r="I22" s="5"/>
      <c r="J22" s="5"/>
    </row>
    <row r="23" spans="1:10" x14ac:dyDescent="0.25">
      <c r="A23" s="82">
        <v>12</v>
      </c>
      <c r="B23" s="83" t="s">
        <v>5</v>
      </c>
      <c r="C23" s="83" t="s">
        <v>120</v>
      </c>
      <c r="D23" s="84" t="s">
        <v>156</v>
      </c>
      <c r="E23" s="103" t="s">
        <v>9</v>
      </c>
      <c r="G23" s="5"/>
      <c r="H23" s="5" t="s">
        <v>110</v>
      </c>
      <c r="I23" s="5"/>
      <c r="J23" s="81" t="s">
        <v>111</v>
      </c>
    </row>
    <row r="24" spans="1:10" ht="30" x14ac:dyDescent="0.25">
      <c r="A24" s="82">
        <v>13</v>
      </c>
      <c r="B24" s="83" t="s">
        <v>5</v>
      </c>
      <c r="C24" s="83" t="s">
        <v>128</v>
      </c>
      <c r="D24" s="84" t="s">
        <v>157</v>
      </c>
      <c r="E24" s="102" t="s">
        <v>30</v>
      </c>
      <c r="G24" s="5"/>
      <c r="H24" s="5" t="s">
        <v>112</v>
      </c>
      <c r="I24" s="5" t="s">
        <v>113</v>
      </c>
      <c r="J24" s="81" t="s">
        <v>114</v>
      </c>
    </row>
    <row r="25" spans="1:10" ht="30" x14ac:dyDescent="0.25">
      <c r="A25" s="82">
        <v>14</v>
      </c>
      <c r="B25" s="83" t="s">
        <v>5</v>
      </c>
      <c r="C25" s="83" t="s">
        <v>129</v>
      </c>
      <c r="D25" s="84">
        <v>18.3</v>
      </c>
      <c r="E25" s="102" t="s">
        <v>14</v>
      </c>
      <c r="G25" s="5" t="s">
        <v>115</v>
      </c>
      <c r="H25" s="5"/>
      <c r="I25" s="5"/>
      <c r="J25" s="81" t="s">
        <v>116</v>
      </c>
    </row>
    <row r="26" spans="1:10" x14ac:dyDescent="0.25">
      <c r="A26" s="82">
        <v>15</v>
      </c>
      <c r="B26" s="83" t="s">
        <v>5</v>
      </c>
      <c r="C26" s="83" t="s">
        <v>131</v>
      </c>
      <c r="D26" s="84"/>
      <c r="E26" s="102" t="s">
        <v>15</v>
      </c>
      <c r="G26" s="5" t="s">
        <v>117</v>
      </c>
      <c r="H26" s="5"/>
      <c r="I26" s="5"/>
      <c r="J26" s="81" t="s">
        <v>119</v>
      </c>
    </row>
    <row r="27" spans="1:10" x14ac:dyDescent="0.25">
      <c r="A27" s="82">
        <v>16</v>
      </c>
      <c r="B27" s="83" t="s">
        <v>5</v>
      </c>
      <c r="C27" s="83" t="s">
        <v>113</v>
      </c>
      <c r="D27" s="84"/>
      <c r="E27" s="102" t="s">
        <v>16</v>
      </c>
      <c r="G27" s="5" t="s">
        <v>118</v>
      </c>
      <c r="H27" s="5"/>
      <c r="I27" s="5"/>
      <c r="J27" s="81" t="s">
        <v>120</v>
      </c>
    </row>
    <row r="28" spans="1:10" x14ac:dyDescent="0.25">
      <c r="A28" s="82">
        <v>17</v>
      </c>
      <c r="B28" s="83" t="s">
        <v>5</v>
      </c>
      <c r="C28" s="83" t="s">
        <v>112</v>
      </c>
      <c r="D28" s="84">
        <v>18</v>
      </c>
      <c r="E28" s="102" t="s">
        <v>21</v>
      </c>
      <c r="G28" s="5" t="s">
        <v>120</v>
      </c>
      <c r="H28" s="5"/>
      <c r="I28" s="5"/>
      <c r="J28" s="81" t="s">
        <v>112</v>
      </c>
    </row>
    <row r="29" spans="1:10" x14ac:dyDescent="0.25">
      <c r="A29" s="82">
        <v>18</v>
      </c>
      <c r="B29" s="83" t="s">
        <v>5</v>
      </c>
      <c r="C29" s="83" t="s">
        <v>123</v>
      </c>
      <c r="D29" s="84">
        <v>17</v>
      </c>
      <c r="E29" s="102" t="s">
        <v>23</v>
      </c>
      <c r="G29" s="5" t="s">
        <v>121</v>
      </c>
      <c r="H29" s="5"/>
      <c r="I29" s="5"/>
      <c r="J29" s="81" t="s">
        <v>110</v>
      </c>
    </row>
    <row r="30" spans="1:10" x14ac:dyDescent="0.25">
      <c r="A30" s="82">
        <v>19</v>
      </c>
      <c r="B30" s="83" t="s">
        <v>5</v>
      </c>
      <c r="C30" s="83" t="s">
        <v>110</v>
      </c>
      <c r="D30" s="84"/>
      <c r="E30" s="102" t="s">
        <v>24</v>
      </c>
      <c r="G30" s="81" t="s">
        <v>122</v>
      </c>
      <c r="H30" s="5" t="s">
        <v>123</v>
      </c>
      <c r="I30" s="5" t="s">
        <v>123</v>
      </c>
      <c r="J30" s="5" t="s">
        <v>124</v>
      </c>
    </row>
    <row r="31" spans="1:10" x14ac:dyDescent="0.25">
      <c r="A31" s="82">
        <v>20</v>
      </c>
      <c r="B31" s="83" t="s">
        <v>5</v>
      </c>
      <c r="C31" s="83"/>
      <c r="D31" s="84"/>
      <c r="E31" s="102" t="s">
        <v>84</v>
      </c>
      <c r="F31" s="77" t="s">
        <v>97</v>
      </c>
      <c r="G31" s="5"/>
      <c r="H31" s="5"/>
      <c r="I31" s="5"/>
      <c r="J31" s="5"/>
    </row>
    <row r="32" spans="1:10" x14ac:dyDescent="0.25">
      <c r="A32" s="82">
        <v>21</v>
      </c>
      <c r="B32" s="83" t="s">
        <v>5</v>
      </c>
      <c r="C32" s="83"/>
      <c r="D32" s="84"/>
      <c r="E32" s="102" t="s">
        <v>82</v>
      </c>
      <c r="G32" s="81" t="s">
        <v>125</v>
      </c>
      <c r="H32" s="5"/>
      <c r="I32" s="5"/>
      <c r="J32" s="5"/>
    </row>
    <row r="33" spans="1:10" x14ac:dyDescent="0.25">
      <c r="A33" s="82">
        <v>22</v>
      </c>
      <c r="B33" s="83" t="s">
        <v>5</v>
      </c>
      <c r="C33" s="83" t="s">
        <v>124</v>
      </c>
      <c r="D33" s="84"/>
      <c r="E33" s="102" t="s">
        <v>85</v>
      </c>
      <c r="F33" s="77" t="s">
        <v>97</v>
      </c>
      <c r="G33" s="5"/>
      <c r="H33" s="5"/>
      <c r="I33" s="5"/>
      <c r="J33" s="5"/>
    </row>
    <row r="34" spans="1:10" x14ac:dyDescent="0.25">
      <c r="A34" s="82"/>
      <c r="B34" s="83"/>
      <c r="C34" s="83"/>
      <c r="D34" s="84"/>
      <c r="E34" s="104"/>
      <c r="G34" s="5"/>
      <c r="H34" s="5"/>
      <c r="I34" s="5"/>
      <c r="J34" s="5"/>
    </row>
    <row r="35" spans="1:10" x14ac:dyDescent="0.25">
      <c r="A35" s="82">
        <v>23</v>
      </c>
      <c r="B35" s="83" t="s">
        <v>5</v>
      </c>
      <c r="C35" s="83" t="s">
        <v>137</v>
      </c>
      <c r="D35" s="84" t="s">
        <v>158</v>
      </c>
      <c r="E35" s="105" t="s">
        <v>12</v>
      </c>
      <c r="G35" s="5" t="s">
        <v>109</v>
      </c>
      <c r="H35" s="5"/>
      <c r="I35" s="5"/>
      <c r="J35" s="1" t="s">
        <v>108</v>
      </c>
    </row>
    <row r="36" spans="1:10" x14ac:dyDescent="0.25">
      <c r="A36" s="82">
        <v>24</v>
      </c>
      <c r="B36" s="83" t="s">
        <v>5</v>
      </c>
      <c r="C36" s="83" t="s">
        <v>134</v>
      </c>
      <c r="D36" s="84">
        <v>19</v>
      </c>
      <c r="E36" s="105" t="s">
        <v>13</v>
      </c>
      <c r="G36" s="5" t="s">
        <v>126</v>
      </c>
      <c r="H36" s="5"/>
      <c r="I36" s="5"/>
      <c r="J36" s="1" t="s">
        <v>127</v>
      </c>
    </row>
    <row r="37" spans="1:10" ht="14.25" customHeight="1" x14ac:dyDescent="0.25">
      <c r="A37" s="82">
        <v>25</v>
      </c>
      <c r="B37" s="83" t="s">
        <v>5</v>
      </c>
      <c r="C37" s="83" t="s">
        <v>138</v>
      </c>
      <c r="D37" s="84">
        <v>17.100000000000001</v>
      </c>
      <c r="E37" s="105" t="s">
        <v>17</v>
      </c>
      <c r="G37" s="5" t="s">
        <v>112</v>
      </c>
      <c r="H37" s="5"/>
      <c r="I37" s="5"/>
      <c r="J37" s="1" t="s">
        <v>128</v>
      </c>
    </row>
    <row r="38" spans="1:10" x14ac:dyDescent="0.25">
      <c r="A38" s="82">
        <v>26</v>
      </c>
      <c r="B38" s="83" t="s">
        <v>5</v>
      </c>
      <c r="C38" s="83" t="s">
        <v>139</v>
      </c>
      <c r="D38" s="84"/>
      <c r="E38" s="105" t="s">
        <v>18</v>
      </c>
      <c r="G38" s="5" t="s">
        <v>127</v>
      </c>
      <c r="H38" s="5"/>
      <c r="I38" s="5"/>
      <c r="J38" s="1" t="s">
        <v>129</v>
      </c>
    </row>
    <row r="39" spans="1:10" x14ac:dyDescent="0.25">
      <c r="A39" s="82">
        <v>27</v>
      </c>
      <c r="B39" s="83" t="s">
        <v>5</v>
      </c>
      <c r="C39" s="83"/>
      <c r="D39" s="84">
        <v>23</v>
      </c>
      <c r="E39" s="105" t="s">
        <v>19</v>
      </c>
      <c r="G39" s="5" t="s">
        <v>116</v>
      </c>
      <c r="H39" s="5"/>
      <c r="I39" s="5" t="s">
        <v>130</v>
      </c>
      <c r="J39" s="1" t="s">
        <v>131</v>
      </c>
    </row>
    <row r="40" spans="1:10" x14ac:dyDescent="0.25">
      <c r="A40" s="82">
        <v>28</v>
      </c>
      <c r="B40" s="83"/>
      <c r="C40" s="84" t="s">
        <v>140</v>
      </c>
      <c r="D40" s="5"/>
      <c r="E40" s="105" t="s">
        <v>597</v>
      </c>
      <c r="G40" s="5"/>
      <c r="H40" s="5"/>
      <c r="I40" s="5"/>
      <c r="J40" s="1"/>
    </row>
    <row r="41" spans="1:10" ht="25.5" customHeight="1" x14ac:dyDescent="0.25">
      <c r="A41" s="82">
        <v>29</v>
      </c>
      <c r="B41" s="83" t="s">
        <v>5</v>
      </c>
      <c r="C41" s="84" t="s">
        <v>142</v>
      </c>
      <c r="D41" s="5"/>
      <c r="E41" s="105" t="s">
        <v>20</v>
      </c>
      <c r="G41" s="5" t="s">
        <v>119</v>
      </c>
      <c r="H41" s="5"/>
      <c r="I41" s="5"/>
      <c r="J41" s="1" t="s">
        <v>113</v>
      </c>
    </row>
    <row r="42" spans="1:10" x14ac:dyDescent="0.25">
      <c r="A42" s="82">
        <v>30</v>
      </c>
      <c r="B42" s="83" t="s">
        <v>5</v>
      </c>
      <c r="C42" s="84" t="s">
        <v>143</v>
      </c>
      <c r="D42" s="5"/>
      <c r="E42" s="105" t="s">
        <v>22</v>
      </c>
      <c r="G42" s="5" t="s">
        <v>128</v>
      </c>
      <c r="H42" s="5"/>
      <c r="I42" s="5"/>
      <c r="J42" s="1" t="s">
        <v>123</v>
      </c>
    </row>
    <row r="43" spans="1:10" x14ac:dyDescent="0.25">
      <c r="A43" s="82">
        <v>31</v>
      </c>
      <c r="B43" s="83" t="s">
        <v>5</v>
      </c>
      <c r="C43" s="83" t="s">
        <v>144</v>
      </c>
      <c r="D43" s="84"/>
      <c r="E43" s="105" t="s">
        <v>92</v>
      </c>
      <c r="G43" s="5"/>
      <c r="H43" s="81" t="s">
        <v>132</v>
      </c>
      <c r="I43" s="5" t="s">
        <v>132</v>
      </c>
      <c r="J43" s="5"/>
    </row>
    <row r="44" spans="1:10" x14ac:dyDescent="0.25">
      <c r="A44" s="82"/>
      <c r="B44" s="83"/>
      <c r="C44" s="83"/>
      <c r="D44" s="84"/>
      <c r="G44" s="5"/>
      <c r="H44" s="5"/>
      <c r="I44" s="5"/>
      <c r="J44" s="5"/>
    </row>
    <row r="45" spans="1:10" x14ac:dyDescent="0.25">
      <c r="A45" s="82">
        <v>32</v>
      </c>
      <c r="B45" s="83" t="s">
        <v>5</v>
      </c>
      <c r="C45" s="83" t="s">
        <v>145</v>
      </c>
      <c r="D45" s="84">
        <v>21</v>
      </c>
      <c r="E45" s="106" t="s">
        <v>79</v>
      </c>
      <c r="G45" s="5"/>
      <c r="H45" s="81" t="s">
        <v>107</v>
      </c>
      <c r="I45" s="5"/>
      <c r="J45" s="5"/>
    </row>
    <row r="46" spans="1:10" x14ac:dyDescent="0.25">
      <c r="A46" s="82">
        <v>33</v>
      </c>
      <c r="B46" s="83" t="s">
        <v>5</v>
      </c>
      <c r="C46" s="83" t="s">
        <v>146</v>
      </c>
      <c r="D46" s="84">
        <v>21.1</v>
      </c>
      <c r="E46" s="106" t="s">
        <v>26</v>
      </c>
      <c r="G46" s="5"/>
      <c r="H46" s="5" t="s">
        <v>133</v>
      </c>
      <c r="I46" s="5" t="s">
        <v>108</v>
      </c>
      <c r="J46" s="81" t="s">
        <v>134</v>
      </c>
    </row>
    <row r="47" spans="1:10" x14ac:dyDescent="0.25">
      <c r="A47" s="82">
        <v>34</v>
      </c>
      <c r="B47" s="83" t="s">
        <v>5</v>
      </c>
      <c r="C47" s="83" t="s">
        <v>147</v>
      </c>
      <c r="D47" s="84"/>
      <c r="E47" s="106" t="s">
        <v>27</v>
      </c>
      <c r="G47" s="5"/>
      <c r="H47" s="5" t="s">
        <v>108</v>
      </c>
      <c r="I47" s="5" t="s">
        <v>115</v>
      </c>
      <c r="J47" s="81" t="s">
        <v>135</v>
      </c>
    </row>
    <row r="48" spans="1:10" x14ac:dyDescent="0.25">
      <c r="A48" s="82">
        <v>35</v>
      </c>
      <c r="B48" s="83" t="s">
        <v>5</v>
      </c>
      <c r="C48" s="83" t="s">
        <v>148</v>
      </c>
      <c r="D48" s="84"/>
      <c r="E48" s="106" t="s">
        <v>86</v>
      </c>
      <c r="G48" s="5"/>
      <c r="H48" s="81" t="s">
        <v>136</v>
      </c>
      <c r="I48" s="5"/>
      <c r="J48" s="5"/>
    </row>
    <row r="49" spans="1:10" x14ac:dyDescent="0.25">
      <c r="A49" s="82">
        <v>36</v>
      </c>
      <c r="B49" s="83" t="s">
        <v>5</v>
      </c>
      <c r="C49" s="83" t="s">
        <v>580</v>
      </c>
      <c r="D49" s="84">
        <v>21.2</v>
      </c>
      <c r="E49" s="107" t="s">
        <v>25</v>
      </c>
      <c r="G49" s="5"/>
      <c r="H49" s="5" t="s">
        <v>109</v>
      </c>
      <c r="I49" s="5" t="s">
        <v>109</v>
      </c>
      <c r="J49" s="81" t="s">
        <v>137</v>
      </c>
    </row>
    <row r="50" spans="1:10" x14ac:dyDescent="0.25">
      <c r="A50" s="82">
        <v>37</v>
      </c>
      <c r="B50" s="83" t="s">
        <v>5</v>
      </c>
      <c r="C50" s="83" t="s">
        <v>581</v>
      </c>
      <c r="D50" s="84">
        <v>21.3</v>
      </c>
      <c r="E50" s="106" t="s">
        <v>28</v>
      </c>
      <c r="G50" s="5"/>
      <c r="H50" s="5" t="s">
        <v>127</v>
      </c>
      <c r="I50" s="5" t="s">
        <v>127</v>
      </c>
      <c r="J50" s="81" t="s">
        <v>138</v>
      </c>
    </row>
    <row r="51" spans="1:10" x14ac:dyDescent="0.25">
      <c r="A51" s="82">
        <v>38</v>
      </c>
      <c r="B51" s="83" t="s">
        <v>5</v>
      </c>
      <c r="C51" s="83"/>
      <c r="D51" s="84" t="s">
        <v>159</v>
      </c>
      <c r="E51" s="106" t="s">
        <v>29</v>
      </c>
      <c r="G51" s="5"/>
      <c r="H51" s="5" t="s">
        <v>116</v>
      </c>
      <c r="I51" s="5" t="s">
        <v>116</v>
      </c>
      <c r="J51" s="81" t="s">
        <v>139</v>
      </c>
    </row>
    <row r="52" spans="1:10" x14ac:dyDescent="0.25">
      <c r="A52" s="82">
        <v>39</v>
      </c>
      <c r="B52" s="83" t="s">
        <v>5</v>
      </c>
      <c r="C52" s="83" t="s">
        <v>598</v>
      </c>
      <c r="D52" s="83">
        <v>22</v>
      </c>
      <c r="E52" s="86" t="s">
        <v>89</v>
      </c>
      <c r="G52" s="81" t="s">
        <v>129</v>
      </c>
      <c r="H52" s="5"/>
      <c r="I52" s="5"/>
      <c r="J52" s="5"/>
    </row>
    <row r="53" spans="1:10" x14ac:dyDescent="0.25">
      <c r="A53" s="82">
        <v>40</v>
      </c>
      <c r="B53" s="83" t="s">
        <v>5</v>
      </c>
      <c r="C53" s="83" t="s">
        <v>582</v>
      </c>
      <c r="D53" s="83">
        <v>22</v>
      </c>
      <c r="E53" s="86" t="s">
        <v>90</v>
      </c>
      <c r="G53" s="81" t="s">
        <v>131</v>
      </c>
      <c r="H53" s="5"/>
      <c r="I53" s="5"/>
      <c r="J53" s="5"/>
    </row>
    <row r="54" spans="1:10" x14ac:dyDescent="0.25">
      <c r="A54" s="82">
        <v>41</v>
      </c>
      <c r="B54" s="83" t="s">
        <v>5</v>
      </c>
      <c r="C54" s="83"/>
      <c r="D54" s="84">
        <v>23</v>
      </c>
      <c r="E54" s="107" t="s">
        <v>31</v>
      </c>
      <c r="G54" s="5"/>
      <c r="H54" s="5" t="s">
        <v>119</v>
      </c>
      <c r="I54" s="5" t="s">
        <v>119</v>
      </c>
      <c r="J54" s="81" t="s">
        <v>140</v>
      </c>
    </row>
    <row r="55" spans="1:10" x14ac:dyDescent="0.25">
      <c r="A55" s="82">
        <v>42</v>
      </c>
      <c r="B55" s="83" t="s">
        <v>5</v>
      </c>
      <c r="C55" s="83" t="s">
        <v>599</v>
      </c>
      <c r="D55" s="84">
        <v>23</v>
      </c>
      <c r="E55" s="107" t="s">
        <v>87</v>
      </c>
      <c r="G55" s="5" t="s">
        <v>113</v>
      </c>
      <c r="H55" s="5"/>
      <c r="I55" s="5"/>
      <c r="J55" s="5"/>
    </row>
    <row r="56" spans="1:10" x14ac:dyDescent="0.25">
      <c r="A56" s="82">
        <v>43</v>
      </c>
      <c r="B56" s="83" t="s">
        <v>5</v>
      </c>
      <c r="C56" s="83" t="s">
        <v>583</v>
      </c>
      <c r="D56" s="84">
        <v>23</v>
      </c>
      <c r="E56" s="107" t="s">
        <v>88</v>
      </c>
      <c r="G56" s="5" t="s">
        <v>141</v>
      </c>
      <c r="H56" s="5"/>
      <c r="I56" s="5"/>
      <c r="J56" s="5"/>
    </row>
    <row r="57" spans="1:10" x14ac:dyDescent="0.25">
      <c r="A57" s="82">
        <v>44</v>
      </c>
      <c r="B57" s="83" t="s">
        <v>5</v>
      </c>
      <c r="C57" s="1222" t="s">
        <v>585</v>
      </c>
      <c r="D57" s="84" t="s">
        <v>160</v>
      </c>
      <c r="E57" s="107" t="s">
        <v>32</v>
      </c>
      <c r="G57" s="5"/>
      <c r="H57" s="5" t="s">
        <v>149</v>
      </c>
      <c r="I57" s="5"/>
      <c r="J57" s="81" t="s">
        <v>142</v>
      </c>
    </row>
    <row r="58" spans="1:10" x14ac:dyDescent="0.25">
      <c r="A58" s="82">
        <v>45</v>
      </c>
      <c r="B58" s="83" t="s">
        <v>5</v>
      </c>
      <c r="C58" s="1223"/>
      <c r="D58" s="84">
        <v>26</v>
      </c>
      <c r="E58" s="107" t="s">
        <v>91</v>
      </c>
      <c r="G58" s="5"/>
      <c r="H58" s="81" t="s">
        <v>150</v>
      </c>
      <c r="I58" s="5"/>
      <c r="J58" s="5" t="s">
        <v>143</v>
      </c>
    </row>
    <row r="59" spans="1:10" x14ac:dyDescent="0.25">
      <c r="A59" s="82">
        <v>46</v>
      </c>
      <c r="B59" s="83" t="s">
        <v>5</v>
      </c>
      <c r="C59" s="83" t="s">
        <v>584</v>
      </c>
      <c r="D59" s="84">
        <v>24</v>
      </c>
      <c r="E59" s="108" t="s">
        <v>33</v>
      </c>
      <c r="G59" s="5"/>
      <c r="H59" s="5" t="s">
        <v>151</v>
      </c>
      <c r="I59" s="5" t="s">
        <v>137</v>
      </c>
      <c r="J59" s="81" t="s">
        <v>144</v>
      </c>
    </row>
    <row r="60" spans="1:10" x14ac:dyDescent="0.25">
      <c r="A60" s="82">
        <v>47</v>
      </c>
      <c r="B60" s="83" t="s">
        <v>5</v>
      </c>
      <c r="C60" s="83" t="s">
        <v>592</v>
      </c>
      <c r="D60" s="84">
        <v>28</v>
      </c>
      <c r="E60" s="108" t="s">
        <v>34</v>
      </c>
      <c r="G60" s="5"/>
      <c r="H60" s="5" t="s">
        <v>134</v>
      </c>
      <c r="I60" s="5" t="s">
        <v>105</v>
      </c>
      <c r="J60" s="81" t="s">
        <v>145</v>
      </c>
    </row>
    <row r="61" spans="1:10" x14ac:dyDescent="0.25">
      <c r="A61" s="82">
        <v>48</v>
      </c>
      <c r="B61" s="83"/>
      <c r="C61" s="83" t="s">
        <v>593</v>
      </c>
      <c r="D61" s="84"/>
      <c r="E61" s="108" t="s">
        <v>600</v>
      </c>
      <c r="G61" s="5"/>
      <c r="H61" s="5"/>
      <c r="I61" s="5"/>
      <c r="J61" s="5"/>
    </row>
    <row r="62" spans="1:10" x14ac:dyDescent="0.25">
      <c r="A62" s="82">
        <v>49</v>
      </c>
      <c r="B62" s="83" t="s">
        <v>5</v>
      </c>
      <c r="C62" s="83" t="s">
        <v>591</v>
      </c>
      <c r="D62" s="84">
        <v>29</v>
      </c>
      <c r="E62" s="108" t="s">
        <v>35</v>
      </c>
      <c r="G62" s="5"/>
      <c r="H62" s="5"/>
      <c r="I62" s="5"/>
      <c r="J62" s="81" t="s">
        <v>146</v>
      </c>
    </row>
    <row r="63" spans="1:10" x14ac:dyDescent="0.25">
      <c r="A63" s="82">
        <v>50</v>
      </c>
      <c r="B63" s="83" t="s">
        <v>5</v>
      </c>
      <c r="C63" s="83" t="s">
        <v>587</v>
      </c>
      <c r="D63" s="84">
        <v>17</v>
      </c>
      <c r="E63" s="108" t="s">
        <v>36</v>
      </c>
      <c r="G63" s="5"/>
      <c r="H63" s="81" t="s">
        <v>120</v>
      </c>
      <c r="I63" s="5"/>
      <c r="J63" s="5" t="s">
        <v>147</v>
      </c>
    </row>
    <row r="64" spans="1:10" x14ac:dyDescent="0.25">
      <c r="A64" s="82">
        <v>51</v>
      </c>
      <c r="B64" s="83" t="s">
        <v>5</v>
      </c>
      <c r="C64" s="83" t="s">
        <v>586</v>
      </c>
      <c r="D64" s="83">
        <v>27</v>
      </c>
      <c r="E64" s="109" t="s">
        <v>37</v>
      </c>
      <c r="G64" s="5"/>
      <c r="H64" s="5"/>
      <c r="I64" s="5"/>
      <c r="J64" s="81" t="s">
        <v>148</v>
      </c>
    </row>
    <row r="65" spans="1:10" x14ac:dyDescent="0.25">
      <c r="A65" s="82">
        <v>52</v>
      </c>
      <c r="B65" s="83" t="s">
        <v>5</v>
      </c>
      <c r="C65" s="5" t="s">
        <v>589</v>
      </c>
      <c r="D65" s="87">
        <v>21</v>
      </c>
      <c r="E65" s="109" t="s">
        <v>78</v>
      </c>
      <c r="G65" s="5"/>
      <c r="H65" s="81" t="s">
        <v>131</v>
      </c>
      <c r="I65" s="5"/>
      <c r="J65" s="5"/>
    </row>
    <row r="66" spans="1:10" x14ac:dyDescent="0.25">
      <c r="A66" s="82">
        <v>53</v>
      </c>
      <c r="B66" s="83" t="s">
        <v>5</v>
      </c>
      <c r="C66" s="5" t="s">
        <v>590</v>
      </c>
      <c r="D66" s="5"/>
      <c r="E66" s="109" t="s">
        <v>93</v>
      </c>
      <c r="G66" s="5"/>
      <c r="H66" s="81" t="s">
        <v>113</v>
      </c>
      <c r="I66" s="5" t="s">
        <v>131</v>
      </c>
      <c r="J66" s="5"/>
    </row>
    <row r="67" spans="1:10" x14ac:dyDescent="0.25">
      <c r="A67" s="82">
        <v>54</v>
      </c>
      <c r="B67" s="83" t="s">
        <v>5</v>
      </c>
      <c r="C67" s="5" t="s">
        <v>588</v>
      </c>
      <c r="D67" s="5"/>
      <c r="E67" s="109" t="s">
        <v>96</v>
      </c>
      <c r="G67" s="5"/>
      <c r="H67" s="81" t="s">
        <v>128</v>
      </c>
      <c r="I67" s="5" t="s">
        <v>128</v>
      </c>
      <c r="J67" s="5"/>
    </row>
    <row r="68" spans="1:10" x14ac:dyDescent="0.25">
      <c r="A68" s="82">
        <v>55</v>
      </c>
      <c r="B68" s="83" t="s">
        <v>5</v>
      </c>
      <c r="C68" s="5" t="s">
        <v>601</v>
      </c>
      <c r="D68" s="5"/>
      <c r="E68" s="109" t="s">
        <v>94</v>
      </c>
      <c r="G68" s="5"/>
      <c r="H68" s="81" t="s">
        <v>124</v>
      </c>
      <c r="I68" s="5" t="s">
        <v>110</v>
      </c>
      <c r="J68" s="5"/>
    </row>
    <row r="69" spans="1:10" x14ac:dyDescent="0.25">
      <c r="A69" s="82">
        <v>56</v>
      </c>
      <c r="B69" s="83" t="s">
        <v>5</v>
      </c>
      <c r="C69" s="5" t="s">
        <v>602</v>
      </c>
      <c r="D69" s="5"/>
      <c r="E69" s="109" t="s">
        <v>95</v>
      </c>
      <c r="G69" s="5"/>
      <c r="H69" s="81" t="s">
        <v>137</v>
      </c>
      <c r="I69" s="5" t="s">
        <v>124</v>
      </c>
      <c r="J69" s="5"/>
    </row>
    <row r="70" spans="1:10" x14ac:dyDescent="0.25">
      <c r="A70" s="110"/>
      <c r="E70" s="111"/>
    </row>
    <row r="71" spans="1:10" x14ac:dyDescent="0.25">
      <c r="B71" s="112"/>
      <c r="C71" s="112"/>
      <c r="D71" s="112"/>
      <c r="E71" s="112"/>
    </row>
    <row r="72" spans="1:10" x14ac:dyDescent="0.25">
      <c r="A72" s="113" t="s">
        <v>38</v>
      </c>
    </row>
    <row r="73" spans="1:10" x14ac:dyDescent="0.25">
      <c r="A73" s="110" t="s">
        <v>39</v>
      </c>
      <c r="B73" s="112" t="s">
        <v>40</v>
      </c>
      <c r="C73" s="112"/>
      <c r="D73" s="112"/>
      <c r="E73" s="112"/>
    </row>
    <row r="74" spans="1:10" x14ac:dyDescent="0.25">
      <c r="A74" s="110" t="s">
        <v>41</v>
      </c>
      <c r="B74" s="112" t="s">
        <v>42</v>
      </c>
      <c r="C74" s="112"/>
      <c r="D74" s="112"/>
      <c r="E74" s="112"/>
    </row>
  </sheetData>
  <mergeCells count="8">
    <mergeCell ref="C57:C58"/>
    <mergeCell ref="A7:E7"/>
    <mergeCell ref="A1:E1"/>
    <mergeCell ref="A6:E6"/>
    <mergeCell ref="A2:C2"/>
    <mergeCell ref="A3:C3"/>
    <mergeCell ref="A4:C4"/>
    <mergeCell ref="A5:E5"/>
  </mergeCell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029CD-483C-4BA4-B9A5-5A84797FED7D}">
  <sheetPr>
    <tabColor rgb="FFFFFF00"/>
    <pageSetUpPr fitToPage="1"/>
  </sheetPr>
  <dimension ref="A1:Q31"/>
  <sheetViews>
    <sheetView showGridLines="0" view="pageBreakPreview" zoomScale="80" zoomScaleNormal="85" zoomScaleSheetLayoutView="80" workbookViewId="0">
      <selection activeCell="L10" sqref="L10:L13"/>
    </sheetView>
  </sheetViews>
  <sheetFormatPr defaultRowHeight="15" x14ac:dyDescent="0.25"/>
  <cols>
    <col min="1" max="1" width="7" style="757" customWidth="1"/>
    <col min="2" max="2" width="34.28515625" style="58" customWidth="1"/>
    <col min="3" max="5" width="14.7109375" style="58" hidden="1" customWidth="1"/>
    <col min="6" max="6" width="17" style="757" hidden="1" customWidth="1"/>
    <col min="7" max="7" width="16.28515625" style="757" hidden="1" customWidth="1"/>
    <col min="8" max="8" width="16.5703125" style="757" hidden="1" customWidth="1"/>
    <col min="9" max="10" width="13.140625" style="757" hidden="1" customWidth="1"/>
    <col min="11" max="11" width="16.28515625" style="757" bestFit="1" customWidth="1"/>
    <col min="12" max="12" width="17.28515625" style="757" bestFit="1" customWidth="1"/>
    <col min="13" max="13" width="11.7109375" style="757" customWidth="1"/>
    <col min="14" max="17" width="9.7109375" style="757" bestFit="1" customWidth="1"/>
    <col min="18" max="16384" width="9.140625" style="757"/>
  </cols>
  <sheetData>
    <row r="1" spans="1:17" x14ac:dyDescent="0.25">
      <c r="A1" s="1280" t="s">
        <v>1318</v>
      </c>
      <c r="B1" s="1280"/>
      <c r="C1" s="756"/>
      <c r="D1" s="756"/>
      <c r="E1" s="756"/>
    </row>
    <row r="2" spans="1:17" x14ac:dyDescent="0.25">
      <c r="A2" s="1270" t="s">
        <v>47</v>
      </c>
      <c r="B2" s="1283"/>
      <c r="C2" s="1283"/>
      <c r="D2" s="1283"/>
      <c r="E2" s="1283"/>
      <c r="F2" s="1283"/>
      <c r="G2" s="1283"/>
      <c r="H2" s="1283"/>
      <c r="I2" s="1283"/>
      <c r="J2" s="1283"/>
      <c r="K2" s="947" t="str">
        <f>'F1'!$L$2</f>
        <v>Rosa Power Supply Company Limited</v>
      </c>
    </row>
    <row r="3" spans="1:17" x14ac:dyDescent="0.25">
      <c r="A3" s="813" t="s">
        <v>1310</v>
      </c>
      <c r="B3" s="813"/>
      <c r="C3" s="813"/>
      <c r="D3" s="813"/>
      <c r="E3" s="813"/>
      <c r="F3" s="813"/>
      <c r="G3" s="813"/>
      <c r="H3" s="813"/>
      <c r="I3" s="813"/>
      <c r="J3" s="813"/>
      <c r="K3" s="813"/>
      <c r="L3" s="813"/>
      <c r="M3" s="813"/>
      <c r="N3" s="813"/>
      <c r="O3" s="813"/>
      <c r="P3" s="813"/>
      <c r="Q3" s="813"/>
    </row>
    <row r="4" spans="1:17" x14ac:dyDescent="0.25">
      <c r="A4" s="7"/>
      <c r="H4" s="760"/>
      <c r="I4" s="1286"/>
      <c r="J4" s="1286"/>
      <c r="K4" s="458"/>
      <c r="P4" s="1286" t="s">
        <v>434</v>
      </c>
      <c r="Q4" s="1286"/>
    </row>
    <row r="5" spans="1:17" ht="21" customHeight="1" x14ac:dyDescent="0.25">
      <c r="A5" s="1267" t="s">
        <v>384</v>
      </c>
      <c r="B5" s="1277" t="s">
        <v>49</v>
      </c>
      <c r="C5" s="1265" t="s">
        <v>1064</v>
      </c>
      <c r="D5" s="1272"/>
      <c r="E5" s="1272"/>
      <c r="F5" s="1272"/>
      <c r="G5" s="1266"/>
      <c r="H5" s="1278" t="s">
        <v>969</v>
      </c>
      <c r="I5" s="1278"/>
      <c r="J5" s="1278"/>
      <c r="K5" s="1281" t="s">
        <v>970</v>
      </c>
      <c r="L5" s="1282"/>
      <c r="M5" s="1278" t="s">
        <v>161</v>
      </c>
      <c r="N5" s="1278"/>
      <c r="O5" s="1278"/>
      <c r="P5" s="1278"/>
      <c r="Q5" s="1278"/>
    </row>
    <row r="6" spans="1:17" ht="28.5" customHeight="1" x14ac:dyDescent="0.25">
      <c r="A6" s="1268"/>
      <c r="B6" s="1277"/>
      <c r="C6" s="754" t="s">
        <v>987</v>
      </c>
      <c r="D6" s="754" t="s">
        <v>987</v>
      </c>
      <c r="E6" s="754" t="s">
        <v>987</v>
      </c>
      <c r="F6" s="754" t="s">
        <v>987</v>
      </c>
      <c r="G6" s="754" t="s">
        <v>987</v>
      </c>
      <c r="H6" s="1265" t="s">
        <v>987</v>
      </c>
      <c r="I6" s="1272"/>
      <c r="J6" s="1266"/>
      <c r="K6" s="1265" t="s">
        <v>1078</v>
      </c>
      <c r="L6" s="1266"/>
      <c r="M6" s="946" t="s">
        <v>971</v>
      </c>
      <c r="N6" s="946" t="s">
        <v>972</v>
      </c>
      <c r="O6" s="946" t="s">
        <v>973</v>
      </c>
      <c r="P6" s="946" t="s">
        <v>974</v>
      </c>
      <c r="Q6" s="946" t="s">
        <v>975</v>
      </c>
    </row>
    <row r="7" spans="1:17" ht="21" customHeight="1" x14ac:dyDescent="0.25">
      <c r="A7" s="1269"/>
      <c r="B7" s="1277"/>
      <c r="C7" s="754" t="s">
        <v>985</v>
      </c>
      <c r="D7" s="754" t="s">
        <v>985</v>
      </c>
      <c r="E7" s="754" t="s">
        <v>985</v>
      </c>
      <c r="F7" s="754" t="s">
        <v>985</v>
      </c>
      <c r="G7" s="754" t="s">
        <v>985</v>
      </c>
      <c r="H7" s="755" t="s">
        <v>977</v>
      </c>
      <c r="I7" s="755" t="s">
        <v>978</v>
      </c>
      <c r="J7" s="755" t="s">
        <v>979</v>
      </c>
      <c r="K7" s="755" t="s">
        <v>977</v>
      </c>
      <c r="L7" s="755" t="s">
        <v>980</v>
      </c>
      <c r="M7" s="755" t="s">
        <v>981</v>
      </c>
      <c r="N7" s="755" t="s">
        <v>981</v>
      </c>
      <c r="O7" s="755" t="s">
        <v>981</v>
      </c>
      <c r="P7" s="755" t="s">
        <v>981</v>
      </c>
      <c r="Q7" s="755" t="s">
        <v>981</v>
      </c>
    </row>
    <row r="8" spans="1:17" ht="21" customHeight="1" x14ac:dyDescent="0.25">
      <c r="A8" s="770" t="s">
        <v>162</v>
      </c>
      <c r="B8" s="73" t="s">
        <v>163</v>
      </c>
      <c r="C8" s="73"/>
      <c r="D8" s="73"/>
      <c r="E8" s="73"/>
      <c r="F8" s="35"/>
      <c r="G8" s="35"/>
      <c r="H8" s="5"/>
      <c r="I8" s="5"/>
      <c r="J8" s="5"/>
      <c r="K8" s="5"/>
      <c r="L8" s="5"/>
      <c r="M8" s="5"/>
      <c r="N8" s="5"/>
      <c r="O8" s="5"/>
      <c r="P8" s="5"/>
      <c r="Q8" s="5"/>
    </row>
    <row r="9" spans="1:17" ht="30" customHeight="1" x14ac:dyDescent="0.25">
      <c r="A9" s="771">
        <v>1</v>
      </c>
      <c r="B9" s="72" t="s">
        <v>164</v>
      </c>
      <c r="C9" s="72"/>
      <c r="D9" s="72"/>
      <c r="E9" s="72"/>
      <c r="F9" s="225"/>
      <c r="G9" s="226"/>
      <c r="H9" s="227"/>
      <c r="I9" s="227"/>
      <c r="J9" s="227"/>
      <c r="K9" s="1290"/>
      <c r="L9" s="1290"/>
      <c r="M9" s="1290"/>
      <c r="N9" s="1290"/>
      <c r="O9" s="1290"/>
      <c r="P9" s="1290"/>
      <c r="Q9" s="1290"/>
    </row>
    <row r="10" spans="1:17" ht="30" customHeight="1" x14ac:dyDescent="0.25">
      <c r="A10" s="771">
        <v>2</v>
      </c>
      <c r="B10" s="72" t="s">
        <v>165</v>
      </c>
      <c r="C10" s="72"/>
      <c r="D10" s="72"/>
      <c r="E10" s="72"/>
      <c r="F10" s="225"/>
      <c r="G10" s="226"/>
      <c r="H10" s="227"/>
      <c r="I10" s="227"/>
      <c r="J10" s="227"/>
      <c r="K10" s="1291"/>
      <c r="L10" s="1291"/>
      <c r="M10" s="1291"/>
      <c r="N10" s="1291"/>
      <c r="O10" s="1291"/>
      <c r="P10" s="1291"/>
      <c r="Q10" s="1291"/>
    </row>
    <row r="11" spans="1:17" ht="36.75" customHeight="1" x14ac:dyDescent="0.25">
      <c r="A11" s="771">
        <v>3</v>
      </c>
      <c r="B11" s="72" t="s">
        <v>166</v>
      </c>
      <c r="C11" s="72"/>
      <c r="D11" s="72"/>
      <c r="E11" s="72"/>
      <c r="F11" s="225"/>
      <c r="G11" s="226"/>
      <c r="H11" s="227"/>
      <c r="I11" s="227"/>
      <c r="J11" s="227"/>
      <c r="K11" s="1291"/>
      <c r="L11" s="1291"/>
      <c r="M11" s="1291"/>
      <c r="N11" s="1291"/>
      <c r="O11" s="1291"/>
      <c r="P11" s="1291"/>
      <c r="Q11" s="1291"/>
    </row>
    <row r="12" spans="1:17" ht="31.5" customHeight="1" x14ac:dyDescent="0.25">
      <c r="A12" s="771">
        <v>4</v>
      </c>
      <c r="B12" s="72" t="s">
        <v>167</v>
      </c>
      <c r="C12" s="72"/>
      <c r="D12" s="72"/>
      <c r="E12" s="72"/>
      <c r="F12" s="225"/>
      <c r="G12" s="226"/>
      <c r="H12" s="227"/>
      <c r="I12" s="227"/>
      <c r="J12" s="227"/>
      <c r="K12" s="1292"/>
      <c r="L12" s="1292"/>
      <c r="M12" s="1292"/>
      <c r="N12" s="1292"/>
      <c r="O12" s="1292"/>
      <c r="P12" s="1292"/>
      <c r="Q12" s="1292"/>
    </row>
    <row r="13" spans="1:17" ht="21" customHeight="1" x14ac:dyDescent="0.25">
      <c r="A13" s="771">
        <v>5</v>
      </c>
      <c r="B13" s="72" t="s">
        <v>168</v>
      </c>
      <c r="C13" s="72"/>
      <c r="D13" s="72"/>
      <c r="E13" s="72"/>
      <c r="F13" s="225"/>
      <c r="G13" s="226"/>
      <c r="H13" s="227"/>
      <c r="I13" s="227"/>
      <c r="J13" s="227"/>
      <c r="K13" s="227"/>
      <c r="L13" s="227"/>
      <c r="M13" s="227"/>
      <c r="N13" s="227"/>
      <c r="O13" s="227"/>
      <c r="P13" s="227"/>
      <c r="Q13" s="227"/>
    </row>
    <row r="14" spans="1:17" ht="21" customHeight="1" x14ac:dyDescent="0.25">
      <c r="A14" s="771">
        <v>6</v>
      </c>
      <c r="B14" s="72" t="s">
        <v>169</v>
      </c>
      <c r="C14" s="72"/>
      <c r="D14" s="72"/>
      <c r="E14" s="72"/>
      <c r="F14" s="225"/>
      <c r="G14" s="226"/>
      <c r="H14" s="227"/>
      <c r="I14" s="227"/>
      <c r="J14" s="227"/>
      <c r="K14" s="227"/>
      <c r="L14" s="227"/>
      <c r="M14" s="227"/>
      <c r="N14" s="227"/>
      <c r="O14" s="227"/>
      <c r="P14" s="227"/>
      <c r="Q14" s="227"/>
    </row>
    <row r="15" spans="1:17" ht="21" customHeight="1" x14ac:dyDescent="0.25">
      <c r="A15" s="771">
        <v>7</v>
      </c>
      <c r="B15" s="72" t="s">
        <v>170</v>
      </c>
      <c r="C15" s="72"/>
      <c r="D15" s="72"/>
      <c r="E15" s="72"/>
      <c r="F15" s="225"/>
      <c r="G15" s="226"/>
      <c r="H15" s="227"/>
      <c r="I15" s="227"/>
      <c r="J15" s="227"/>
      <c r="K15" s="227"/>
      <c r="L15" s="227"/>
      <c r="M15" s="227"/>
      <c r="N15" s="227"/>
      <c r="O15" s="227"/>
      <c r="P15" s="227"/>
      <c r="Q15" s="227"/>
    </row>
    <row r="16" spans="1:17" ht="21" customHeight="1" x14ac:dyDescent="0.25">
      <c r="A16" s="771"/>
      <c r="B16" s="72" t="s">
        <v>171</v>
      </c>
      <c r="C16" s="72"/>
      <c r="D16" s="72"/>
      <c r="E16" s="72"/>
      <c r="F16" s="226"/>
      <c r="G16" s="226"/>
      <c r="H16" s="227"/>
      <c r="I16" s="227"/>
      <c r="J16" s="227"/>
      <c r="K16" s="227"/>
      <c r="L16" s="227"/>
      <c r="M16" s="227"/>
      <c r="N16" s="227"/>
      <c r="O16" s="227"/>
      <c r="P16" s="227"/>
      <c r="Q16" s="227"/>
    </row>
    <row r="17" spans="1:17" ht="21" customHeight="1" x14ac:dyDescent="0.25">
      <c r="A17" s="771"/>
      <c r="B17" s="72" t="s">
        <v>172</v>
      </c>
      <c r="C17" s="72"/>
      <c r="D17" s="72"/>
      <c r="E17" s="72"/>
      <c r="F17" s="226"/>
      <c r="G17" s="226"/>
      <c r="H17" s="227"/>
      <c r="I17" s="227"/>
      <c r="J17" s="227"/>
      <c r="K17" s="227"/>
      <c r="L17" s="227"/>
      <c r="M17" s="227"/>
      <c r="N17" s="227"/>
      <c r="O17" s="227"/>
      <c r="P17" s="227"/>
      <c r="Q17" s="227"/>
    </row>
    <row r="18" spans="1:17" ht="24" customHeight="1" x14ac:dyDescent="0.25">
      <c r="A18" s="771"/>
      <c r="B18" s="72"/>
      <c r="C18" s="72"/>
      <c r="D18" s="72"/>
      <c r="E18" s="72"/>
      <c r="F18" s="226"/>
      <c r="G18" s="226"/>
      <c r="H18" s="227"/>
      <c r="I18" s="227"/>
      <c r="J18" s="227"/>
      <c r="K18" s="227"/>
      <c r="L18" s="227"/>
      <c r="M18" s="227"/>
      <c r="N18" s="227"/>
      <c r="O18" s="227"/>
      <c r="P18" s="227"/>
      <c r="Q18" s="227"/>
    </row>
    <row r="19" spans="1:17" ht="31.5" customHeight="1" x14ac:dyDescent="0.25">
      <c r="A19" s="770" t="s">
        <v>173</v>
      </c>
      <c r="B19" s="73" t="s">
        <v>1311</v>
      </c>
      <c r="C19" s="73"/>
      <c r="D19" s="73"/>
      <c r="E19" s="73"/>
      <c r="F19" s="226"/>
      <c r="G19" s="226"/>
      <c r="H19" s="227"/>
      <c r="I19" s="227"/>
      <c r="J19" s="227"/>
      <c r="K19" s="227"/>
      <c r="L19" s="227"/>
      <c r="M19" s="227"/>
      <c r="N19" s="227"/>
      <c r="O19" s="227"/>
      <c r="P19" s="227"/>
      <c r="Q19" s="227"/>
    </row>
    <row r="20" spans="1:17" ht="21" customHeight="1" x14ac:dyDescent="0.25">
      <c r="A20" s="771">
        <v>1</v>
      </c>
      <c r="B20" s="72"/>
      <c r="C20" s="72"/>
      <c r="D20" s="72"/>
      <c r="E20" s="72"/>
      <c r="F20" s="226"/>
      <c r="G20" s="226"/>
      <c r="H20" s="227"/>
      <c r="I20" s="227"/>
      <c r="J20" s="227"/>
      <c r="K20" s="227"/>
      <c r="L20" s="227"/>
      <c r="M20" s="227"/>
      <c r="N20" s="227"/>
      <c r="O20" s="227"/>
      <c r="P20" s="227"/>
      <c r="Q20" s="227"/>
    </row>
    <row r="21" spans="1:17" ht="21" customHeight="1" x14ac:dyDescent="0.25">
      <c r="A21" s="771">
        <v>2</v>
      </c>
      <c r="B21" s="72"/>
      <c r="C21" s="72"/>
      <c r="D21" s="72"/>
      <c r="E21" s="72"/>
      <c r="F21" s="226"/>
      <c r="G21" s="226"/>
      <c r="H21" s="227"/>
      <c r="I21" s="227"/>
      <c r="J21" s="227"/>
      <c r="K21" s="227"/>
      <c r="L21" s="227"/>
      <c r="M21" s="227"/>
      <c r="N21" s="227"/>
      <c r="O21" s="227"/>
      <c r="P21" s="227"/>
      <c r="Q21" s="227"/>
    </row>
    <row r="22" spans="1:17" ht="21" customHeight="1" x14ac:dyDescent="0.25">
      <c r="A22" s="771">
        <v>3</v>
      </c>
      <c r="B22" s="768"/>
      <c r="C22" s="768"/>
      <c r="D22" s="768"/>
      <c r="E22" s="768"/>
      <c r="F22" s="226"/>
      <c r="G22" s="226"/>
      <c r="H22" s="227"/>
      <c r="I22" s="227"/>
      <c r="J22" s="227"/>
      <c r="K22" s="227"/>
      <c r="L22" s="227"/>
      <c r="M22" s="227"/>
      <c r="N22" s="227"/>
      <c r="O22" s="227"/>
      <c r="P22" s="227"/>
      <c r="Q22" s="227"/>
    </row>
    <row r="23" spans="1:17" ht="21" customHeight="1" x14ac:dyDescent="0.25">
      <c r="A23" s="1"/>
      <c r="B23" s="481" t="s">
        <v>68</v>
      </c>
      <c r="C23" s="481"/>
      <c r="D23" s="481"/>
      <c r="E23" s="481"/>
      <c r="F23" s="482"/>
      <c r="G23" s="482"/>
      <c r="H23" s="482"/>
      <c r="I23" s="482"/>
      <c r="J23" s="482"/>
      <c r="K23" s="482"/>
      <c r="L23" s="482"/>
      <c r="M23" s="482"/>
      <c r="N23" s="482"/>
      <c r="O23" s="482"/>
      <c r="P23" s="482"/>
      <c r="Q23" s="482"/>
    </row>
    <row r="24" spans="1:17" ht="21" customHeight="1" x14ac:dyDescent="0.25"/>
    <row r="25" spans="1:17" ht="21" customHeight="1" x14ac:dyDescent="0.25">
      <c r="H25" s="369"/>
      <c r="I25" s="369"/>
      <c r="J25" s="369"/>
      <c r="K25" s="369"/>
    </row>
    <row r="26" spans="1:17" ht="21" hidden="1" customHeight="1" x14ac:dyDescent="0.25">
      <c r="A26" s="186" t="s">
        <v>319</v>
      </c>
      <c r="B26" s="59"/>
      <c r="C26" s="59"/>
      <c r="D26" s="59"/>
      <c r="E26" s="59"/>
      <c r="F26" s="186"/>
      <c r="G26" s="186"/>
      <c r="H26" s="186"/>
      <c r="I26" s="186"/>
      <c r="J26" s="186"/>
      <c r="K26" s="186"/>
    </row>
    <row r="27" spans="1:17" ht="21" hidden="1" customHeight="1" x14ac:dyDescent="0.25">
      <c r="A27" s="764">
        <v>1</v>
      </c>
      <c r="B27" s="60" t="s">
        <v>475</v>
      </c>
      <c r="C27" s="588"/>
      <c r="D27" s="588"/>
      <c r="E27" s="588"/>
      <c r="F27" s="1254"/>
      <c r="G27" s="1254"/>
      <c r="H27" s="1254"/>
      <c r="I27" s="1254"/>
      <c r="J27" s="1255"/>
      <c r="K27" s="453"/>
    </row>
    <row r="28" spans="1:17" ht="21" hidden="1" customHeight="1" x14ac:dyDescent="0.25">
      <c r="A28" s="764">
        <v>2</v>
      </c>
      <c r="B28" s="61" t="s">
        <v>482</v>
      </c>
      <c r="C28" s="589"/>
      <c r="D28" s="589"/>
      <c r="E28" s="589"/>
      <c r="F28" s="1256"/>
      <c r="G28" s="1256"/>
      <c r="H28" s="765"/>
      <c r="I28" s="765"/>
      <c r="J28" s="188"/>
      <c r="K28" s="454"/>
    </row>
    <row r="29" spans="1:17" ht="21" hidden="1" customHeight="1" x14ac:dyDescent="0.25">
      <c r="A29" s="764">
        <v>3</v>
      </c>
      <c r="B29" s="61" t="s">
        <v>467</v>
      </c>
      <c r="C29" s="589"/>
      <c r="D29" s="589"/>
      <c r="E29" s="589"/>
      <c r="F29" s="1253"/>
      <c r="G29" s="1253"/>
      <c r="H29" s="765"/>
      <c r="I29" s="765"/>
      <c r="J29" s="188"/>
      <c r="K29" s="454"/>
    </row>
    <row r="30" spans="1:17" ht="21" hidden="1" customHeight="1" x14ac:dyDescent="0.25">
      <c r="A30" s="764">
        <v>4</v>
      </c>
      <c r="B30" s="61" t="s">
        <v>468</v>
      </c>
      <c r="C30" s="589"/>
      <c r="D30" s="589"/>
      <c r="E30" s="589"/>
      <c r="F30" s="1253"/>
      <c r="G30" s="1253"/>
      <c r="H30" s="765"/>
      <c r="I30" s="765"/>
      <c r="J30" s="188"/>
      <c r="K30" s="454"/>
    </row>
    <row r="31" spans="1:17" ht="21" hidden="1" customHeight="1" x14ac:dyDescent="0.25">
      <c r="A31" s="764">
        <v>5</v>
      </c>
      <c r="B31" s="61" t="s">
        <v>470</v>
      </c>
      <c r="C31" s="589"/>
      <c r="D31" s="589"/>
      <c r="E31" s="589"/>
      <c r="F31" s="1253"/>
      <c r="G31" s="1253"/>
      <c r="H31" s="765"/>
      <c r="I31" s="765"/>
      <c r="J31" s="188"/>
      <c r="K31" s="454"/>
    </row>
  </sheetData>
  <mergeCells count="24">
    <mergeCell ref="P9:P12"/>
    <mergeCell ref="Q9:Q12"/>
    <mergeCell ref="K9:K12"/>
    <mergeCell ref="L9:L12"/>
    <mergeCell ref="M9:M12"/>
    <mergeCell ref="N9:N12"/>
    <mergeCell ref="O9:O12"/>
    <mergeCell ref="F30:G30"/>
    <mergeCell ref="A1:B1"/>
    <mergeCell ref="A2:J2"/>
    <mergeCell ref="F31:G31"/>
    <mergeCell ref="I4:J4"/>
    <mergeCell ref="F27:J27"/>
    <mergeCell ref="F28:G28"/>
    <mergeCell ref="F29:G29"/>
    <mergeCell ref="P4:Q4"/>
    <mergeCell ref="A5:A7"/>
    <mergeCell ref="B5:B7"/>
    <mergeCell ref="C5:G5"/>
    <mergeCell ref="H5:J5"/>
    <mergeCell ref="K5:L5"/>
    <mergeCell ref="M5:Q5"/>
    <mergeCell ref="H6:J6"/>
    <mergeCell ref="K6:L6"/>
  </mergeCells>
  <pageMargins left="0.7" right="0.7" top="0.75" bottom="0.75" header="0.3" footer="0.3"/>
  <pageSetup paperSize="9" scale="9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0A39-4DC4-49E1-BC82-DBDE308040A1}">
  <sheetPr>
    <tabColor rgb="FFFFFF00"/>
    <pageSetUpPr fitToPage="1"/>
  </sheetPr>
  <dimension ref="A1:Q31"/>
  <sheetViews>
    <sheetView showGridLines="0" view="pageBreakPreview" zoomScale="85" zoomScaleNormal="85" zoomScaleSheetLayoutView="85" workbookViewId="0">
      <selection activeCell="L10" sqref="L10:L13"/>
    </sheetView>
  </sheetViews>
  <sheetFormatPr defaultRowHeight="15" x14ac:dyDescent="0.25"/>
  <cols>
    <col min="1" max="1" width="7" style="757" customWidth="1"/>
    <col min="2" max="2" width="34.28515625" style="58" customWidth="1"/>
    <col min="3" max="5" width="14.7109375" style="58" hidden="1" customWidth="1"/>
    <col min="6" max="6" width="17" style="757" hidden="1" customWidth="1"/>
    <col min="7" max="7" width="16.28515625" style="757" hidden="1" customWidth="1"/>
    <col min="8" max="8" width="16.5703125" style="757" hidden="1" customWidth="1"/>
    <col min="9" max="10" width="13.140625" style="757" hidden="1" customWidth="1"/>
    <col min="11" max="11" width="16.28515625" style="757" bestFit="1" customWidth="1"/>
    <col min="12" max="12" width="17.28515625" style="757" bestFit="1" customWidth="1"/>
    <col min="13" max="13" width="11.7109375" style="757" customWidth="1"/>
    <col min="14" max="17" width="9.7109375" style="757" bestFit="1" customWidth="1"/>
    <col min="18" max="16384" width="9.140625" style="757"/>
  </cols>
  <sheetData>
    <row r="1" spans="1:17" x14ac:dyDescent="0.25">
      <c r="A1" s="1280" t="s">
        <v>1319</v>
      </c>
      <c r="B1" s="1280"/>
      <c r="C1" s="756"/>
      <c r="D1" s="756"/>
      <c r="E1" s="756"/>
    </row>
    <row r="2" spans="1:17" x14ac:dyDescent="0.25">
      <c r="A2" s="1270" t="s">
        <v>47</v>
      </c>
      <c r="B2" s="1283"/>
      <c r="C2" s="1283"/>
      <c r="D2" s="1283"/>
      <c r="E2" s="1283"/>
      <c r="F2" s="1283"/>
      <c r="G2" s="1283"/>
      <c r="H2" s="1283"/>
      <c r="I2" s="1283"/>
      <c r="J2" s="1283"/>
      <c r="K2" s="947" t="str">
        <f>'F1'!$L$2</f>
        <v>Rosa Power Supply Company Limited</v>
      </c>
    </row>
    <row r="3" spans="1:17" x14ac:dyDescent="0.25">
      <c r="A3" s="813" t="s">
        <v>1312</v>
      </c>
      <c r="B3" s="813"/>
      <c r="C3" s="813"/>
      <c r="D3" s="813"/>
      <c r="E3" s="813"/>
      <c r="F3" s="813"/>
      <c r="G3" s="813"/>
      <c r="H3" s="813"/>
      <c r="I3" s="813"/>
      <c r="J3" s="813"/>
      <c r="K3" s="813"/>
      <c r="L3" s="813"/>
      <c r="M3" s="813"/>
      <c r="N3" s="813"/>
      <c r="O3" s="813"/>
      <c r="P3" s="813"/>
      <c r="Q3" s="813"/>
    </row>
    <row r="4" spans="1:17" x14ac:dyDescent="0.25">
      <c r="A4" s="7"/>
      <c r="H4" s="760"/>
      <c r="I4" s="1286"/>
      <c r="J4" s="1286"/>
      <c r="K4" s="458"/>
      <c r="P4" s="1286" t="s">
        <v>434</v>
      </c>
      <c r="Q4" s="1286"/>
    </row>
    <row r="5" spans="1:17" ht="21" customHeight="1" x14ac:dyDescent="0.25">
      <c r="A5" s="1267" t="s">
        <v>384</v>
      </c>
      <c r="B5" s="1277" t="s">
        <v>49</v>
      </c>
      <c r="C5" s="1265" t="s">
        <v>1064</v>
      </c>
      <c r="D5" s="1272"/>
      <c r="E5" s="1272"/>
      <c r="F5" s="1272"/>
      <c r="G5" s="1266"/>
      <c r="H5" s="1278" t="s">
        <v>969</v>
      </c>
      <c r="I5" s="1278"/>
      <c r="J5" s="1278"/>
      <c r="K5" s="1281" t="s">
        <v>970</v>
      </c>
      <c r="L5" s="1282"/>
      <c r="M5" s="1278" t="s">
        <v>161</v>
      </c>
      <c r="N5" s="1278"/>
      <c r="O5" s="1278"/>
      <c r="P5" s="1278"/>
      <c r="Q5" s="1278"/>
    </row>
    <row r="6" spans="1:17" ht="28.5" customHeight="1" x14ac:dyDescent="0.25">
      <c r="A6" s="1268"/>
      <c r="B6" s="1277"/>
      <c r="C6" s="754" t="s">
        <v>987</v>
      </c>
      <c r="D6" s="754" t="s">
        <v>987</v>
      </c>
      <c r="E6" s="754" t="s">
        <v>987</v>
      </c>
      <c r="F6" s="754" t="s">
        <v>987</v>
      </c>
      <c r="G6" s="754" t="s">
        <v>987</v>
      </c>
      <c r="H6" s="1265" t="s">
        <v>987</v>
      </c>
      <c r="I6" s="1272"/>
      <c r="J6" s="1266"/>
      <c r="K6" s="1265" t="s">
        <v>1078</v>
      </c>
      <c r="L6" s="1266"/>
      <c r="M6" s="946" t="s">
        <v>971</v>
      </c>
      <c r="N6" s="946" t="s">
        <v>972</v>
      </c>
      <c r="O6" s="946" t="s">
        <v>973</v>
      </c>
      <c r="P6" s="946" t="s">
        <v>974</v>
      </c>
      <c r="Q6" s="946" t="s">
        <v>975</v>
      </c>
    </row>
    <row r="7" spans="1:17" ht="21" customHeight="1" x14ac:dyDescent="0.25">
      <c r="A7" s="1269"/>
      <c r="B7" s="1277"/>
      <c r="C7" s="754" t="s">
        <v>985</v>
      </c>
      <c r="D7" s="754" t="s">
        <v>985</v>
      </c>
      <c r="E7" s="754" t="s">
        <v>985</v>
      </c>
      <c r="F7" s="754" t="s">
        <v>985</v>
      </c>
      <c r="G7" s="754" t="s">
        <v>985</v>
      </c>
      <c r="H7" s="755" t="s">
        <v>977</v>
      </c>
      <c r="I7" s="755" t="s">
        <v>978</v>
      </c>
      <c r="J7" s="755" t="s">
        <v>979</v>
      </c>
      <c r="K7" s="755" t="s">
        <v>977</v>
      </c>
      <c r="L7" s="755" t="s">
        <v>980</v>
      </c>
      <c r="M7" s="755" t="s">
        <v>981</v>
      </c>
      <c r="N7" s="755" t="s">
        <v>981</v>
      </c>
      <c r="O7" s="755" t="s">
        <v>981</v>
      </c>
      <c r="P7" s="755" t="s">
        <v>981</v>
      </c>
      <c r="Q7" s="755" t="s">
        <v>981</v>
      </c>
    </row>
    <row r="8" spans="1:17" ht="21" customHeight="1" x14ac:dyDescent="0.25">
      <c r="A8" s="770" t="s">
        <v>162</v>
      </c>
      <c r="B8" s="73" t="s">
        <v>163</v>
      </c>
      <c r="C8" s="73"/>
      <c r="D8" s="73"/>
      <c r="E8" s="73"/>
      <c r="F8" s="35"/>
      <c r="G8" s="35"/>
      <c r="H8" s="5"/>
      <c r="I8" s="5"/>
      <c r="J8" s="5"/>
      <c r="K8" s="5"/>
      <c r="L8" s="5"/>
      <c r="M8" s="5"/>
      <c r="N8" s="5"/>
      <c r="O8" s="5"/>
      <c r="P8" s="5"/>
      <c r="Q8" s="5"/>
    </row>
    <row r="9" spans="1:17" ht="30" customHeight="1" x14ac:dyDescent="0.25">
      <c r="A9" s="771">
        <v>1</v>
      </c>
      <c r="B9" s="72" t="s">
        <v>164</v>
      </c>
      <c r="C9" s="72"/>
      <c r="D9" s="72"/>
      <c r="E9" s="72"/>
      <c r="F9" s="225"/>
      <c r="G9" s="226"/>
      <c r="H9" s="227"/>
      <c r="I9" s="227"/>
      <c r="J9" s="227"/>
      <c r="K9" s="227"/>
      <c r="L9" s="227"/>
      <c r="M9" s="227"/>
      <c r="N9" s="227"/>
      <c r="O9" s="227"/>
      <c r="P9" s="227"/>
      <c r="Q9" s="227"/>
    </row>
    <row r="10" spans="1:17" ht="30" customHeight="1" x14ac:dyDescent="0.25">
      <c r="A10" s="771">
        <v>2</v>
      </c>
      <c r="B10" s="72" t="s">
        <v>165</v>
      </c>
      <c r="C10" s="72"/>
      <c r="D10" s="72"/>
      <c r="E10" s="72"/>
      <c r="F10" s="225"/>
      <c r="G10" s="226"/>
      <c r="H10" s="227"/>
      <c r="I10" s="227"/>
      <c r="J10" s="227"/>
      <c r="K10" s="227"/>
      <c r="L10" s="227"/>
      <c r="M10" s="227"/>
      <c r="N10" s="227"/>
      <c r="O10" s="227"/>
      <c r="P10" s="227"/>
      <c r="Q10" s="227"/>
    </row>
    <row r="11" spans="1:17" ht="36.75" customHeight="1" x14ac:dyDescent="0.25">
      <c r="A11" s="771">
        <v>3</v>
      </c>
      <c r="B11" s="72" t="s">
        <v>166</v>
      </c>
      <c r="C11" s="72"/>
      <c r="D11" s="72"/>
      <c r="E11" s="72"/>
      <c r="F11" s="225"/>
      <c r="G11" s="226"/>
      <c r="H11" s="227"/>
      <c r="I11" s="227"/>
      <c r="J11" s="227"/>
      <c r="K11" s="227"/>
      <c r="L11" s="227"/>
      <c r="M11" s="227"/>
      <c r="N11" s="227"/>
      <c r="O11" s="227"/>
      <c r="P11" s="227"/>
      <c r="Q11" s="227"/>
    </row>
    <row r="12" spans="1:17" ht="31.5" customHeight="1" x14ac:dyDescent="0.25">
      <c r="A12" s="771">
        <v>4</v>
      </c>
      <c r="B12" s="72" t="s">
        <v>167</v>
      </c>
      <c r="C12" s="72"/>
      <c r="D12" s="72"/>
      <c r="E12" s="72"/>
      <c r="F12" s="225"/>
      <c r="G12" s="226"/>
      <c r="H12" s="227"/>
      <c r="I12" s="227"/>
      <c r="J12" s="227"/>
      <c r="K12" s="227"/>
      <c r="L12" s="227"/>
      <c r="M12" s="227"/>
      <c r="N12" s="227"/>
      <c r="O12" s="227"/>
      <c r="P12" s="227"/>
      <c r="Q12" s="227"/>
    </row>
    <row r="13" spans="1:17" ht="21" customHeight="1" x14ac:dyDescent="0.25">
      <c r="A13" s="771">
        <v>5</v>
      </c>
      <c r="B13" s="72" t="s">
        <v>168</v>
      </c>
      <c r="C13" s="72"/>
      <c r="D13" s="72"/>
      <c r="E13" s="72"/>
      <c r="F13" s="225"/>
      <c r="G13" s="226"/>
      <c r="H13" s="227"/>
      <c r="I13" s="227"/>
      <c r="J13" s="227"/>
      <c r="K13" s="227"/>
      <c r="L13" s="227"/>
      <c r="M13" s="227"/>
      <c r="N13" s="227"/>
      <c r="O13" s="227"/>
      <c r="P13" s="227"/>
      <c r="Q13" s="227"/>
    </row>
    <row r="14" spans="1:17" ht="21" customHeight="1" x14ac:dyDescent="0.25">
      <c r="A14" s="771">
        <v>6</v>
      </c>
      <c r="B14" s="72" t="s">
        <v>169</v>
      </c>
      <c r="C14" s="72"/>
      <c r="D14" s="72"/>
      <c r="E14" s="72"/>
      <c r="F14" s="225"/>
      <c r="G14" s="226"/>
      <c r="H14" s="227"/>
      <c r="I14" s="227"/>
      <c r="J14" s="227"/>
      <c r="K14" s="227"/>
      <c r="L14" s="227"/>
      <c r="M14" s="227"/>
      <c r="N14" s="227"/>
      <c r="O14" s="227"/>
      <c r="P14" s="227"/>
      <c r="Q14" s="227"/>
    </row>
    <row r="15" spans="1:17" ht="21" customHeight="1" x14ac:dyDescent="0.25">
      <c r="A15" s="771">
        <v>7</v>
      </c>
      <c r="B15" s="72" t="s">
        <v>170</v>
      </c>
      <c r="C15" s="72"/>
      <c r="D15" s="72"/>
      <c r="E15" s="72"/>
      <c r="F15" s="225"/>
      <c r="G15" s="226"/>
      <c r="H15" s="227"/>
      <c r="I15" s="227"/>
      <c r="J15" s="227"/>
      <c r="K15" s="227"/>
      <c r="L15" s="227"/>
      <c r="M15" s="227"/>
      <c r="N15" s="227"/>
      <c r="O15" s="227"/>
      <c r="P15" s="227"/>
      <c r="Q15" s="227"/>
    </row>
    <row r="16" spans="1:17" ht="21" customHeight="1" x14ac:dyDescent="0.25">
      <c r="A16" s="771"/>
      <c r="B16" s="72" t="s">
        <v>171</v>
      </c>
      <c r="C16" s="72"/>
      <c r="D16" s="72"/>
      <c r="E16" s="72"/>
      <c r="F16" s="226"/>
      <c r="G16" s="226"/>
      <c r="H16" s="227"/>
      <c r="I16" s="227"/>
      <c r="J16" s="227"/>
      <c r="K16" s="227"/>
      <c r="L16" s="227"/>
      <c r="M16" s="227"/>
      <c r="N16" s="227"/>
      <c r="O16" s="227"/>
      <c r="P16" s="227"/>
      <c r="Q16" s="227"/>
    </row>
    <row r="17" spans="1:17" ht="21" customHeight="1" x14ac:dyDescent="0.25">
      <c r="A17" s="771"/>
      <c r="B17" s="72" t="s">
        <v>172</v>
      </c>
      <c r="C17" s="72"/>
      <c r="D17" s="72"/>
      <c r="E17" s="72"/>
      <c r="F17" s="226"/>
      <c r="G17" s="226"/>
      <c r="H17" s="227"/>
      <c r="I17" s="227"/>
      <c r="J17" s="227"/>
      <c r="K17" s="227"/>
      <c r="L17" s="227"/>
      <c r="M17" s="227"/>
      <c r="N17" s="227"/>
      <c r="O17" s="227"/>
      <c r="P17" s="227"/>
      <c r="Q17" s="227"/>
    </row>
    <row r="18" spans="1:17" ht="24" customHeight="1" x14ac:dyDescent="0.25">
      <c r="A18" s="771"/>
      <c r="B18" s="72"/>
      <c r="C18" s="72"/>
      <c r="D18" s="72"/>
      <c r="E18" s="72"/>
      <c r="F18" s="226"/>
      <c r="G18" s="226"/>
      <c r="H18" s="227"/>
      <c r="I18" s="227"/>
      <c r="J18" s="227"/>
      <c r="K18" s="227"/>
      <c r="L18" s="227"/>
      <c r="M18" s="227"/>
      <c r="N18" s="227"/>
      <c r="O18" s="227"/>
      <c r="P18" s="227"/>
      <c r="Q18" s="227"/>
    </row>
    <row r="19" spans="1:17" ht="31.5" customHeight="1" x14ac:dyDescent="0.25">
      <c r="A19" s="770" t="s">
        <v>173</v>
      </c>
      <c r="B19" s="73" t="s">
        <v>1313</v>
      </c>
      <c r="C19" s="73"/>
      <c r="D19" s="73"/>
      <c r="E19" s="73"/>
      <c r="F19" s="226"/>
      <c r="G19" s="226"/>
      <c r="H19" s="227"/>
      <c r="I19" s="227"/>
      <c r="J19" s="227"/>
      <c r="K19" s="227"/>
      <c r="L19" s="227"/>
      <c r="M19" s="227"/>
      <c r="N19" s="227"/>
      <c r="O19" s="227"/>
      <c r="P19" s="227"/>
      <c r="Q19" s="227"/>
    </row>
    <row r="20" spans="1:17" ht="21" customHeight="1" x14ac:dyDescent="0.25">
      <c r="A20" s="771">
        <v>1</v>
      </c>
      <c r="B20" s="72"/>
      <c r="C20" s="72"/>
      <c r="D20" s="72"/>
      <c r="E20" s="72"/>
      <c r="F20" s="226"/>
      <c r="G20" s="226"/>
      <c r="H20" s="227"/>
      <c r="I20" s="227"/>
      <c r="J20" s="227"/>
      <c r="K20" s="227"/>
      <c r="L20" s="227"/>
      <c r="M20" s="227"/>
      <c r="N20" s="227"/>
      <c r="O20" s="227"/>
      <c r="P20" s="227"/>
      <c r="Q20" s="227"/>
    </row>
    <row r="21" spans="1:17" ht="21" customHeight="1" x14ac:dyDescent="0.25">
      <c r="A21" s="771">
        <v>2</v>
      </c>
      <c r="B21" s="72"/>
      <c r="C21" s="72"/>
      <c r="D21" s="72"/>
      <c r="E21" s="72"/>
      <c r="F21" s="226"/>
      <c r="G21" s="226"/>
      <c r="H21" s="227"/>
      <c r="I21" s="227"/>
      <c r="J21" s="227"/>
      <c r="K21" s="227"/>
      <c r="L21" s="227"/>
      <c r="M21" s="227"/>
      <c r="N21" s="227"/>
      <c r="O21" s="227"/>
      <c r="P21" s="227"/>
      <c r="Q21" s="227"/>
    </row>
    <row r="22" spans="1:17" ht="21" customHeight="1" x14ac:dyDescent="0.25">
      <c r="A22" s="771">
        <v>3</v>
      </c>
      <c r="B22" s="768"/>
      <c r="C22" s="768"/>
      <c r="D22" s="768"/>
      <c r="E22" s="768"/>
      <c r="F22" s="226"/>
      <c r="G22" s="226"/>
      <c r="H22" s="227"/>
      <c r="I22" s="227"/>
      <c r="J22" s="227"/>
      <c r="K22" s="227"/>
      <c r="L22" s="227"/>
      <c r="M22" s="227"/>
      <c r="N22" s="227"/>
      <c r="O22" s="227"/>
      <c r="P22" s="227"/>
      <c r="Q22" s="227"/>
    </row>
    <row r="23" spans="1:17" ht="21" customHeight="1" x14ac:dyDescent="0.25">
      <c r="A23" s="1"/>
      <c r="B23" s="481" t="s">
        <v>68</v>
      </c>
      <c r="C23" s="481"/>
      <c r="D23" s="481"/>
      <c r="E23" s="481"/>
      <c r="F23" s="482"/>
      <c r="G23" s="482"/>
      <c r="H23" s="482"/>
      <c r="I23" s="482"/>
      <c r="J23" s="482"/>
      <c r="K23" s="482"/>
      <c r="L23" s="482"/>
      <c r="M23" s="482"/>
      <c r="N23" s="482"/>
      <c r="O23" s="482"/>
      <c r="P23" s="482"/>
      <c r="Q23" s="482"/>
    </row>
    <row r="24" spans="1:17" ht="21" customHeight="1" x14ac:dyDescent="0.25"/>
    <row r="25" spans="1:17" ht="21" customHeight="1" x14ac:dyDescent="0.25">
      <c r="H25" s="369"/>
      <c r="I25" s="369"/>
      <c r="J25" s="369"/>
      <c r="K25" s="369"/>
    </row>
    <row r="26" spans="1:17" ht="21" hidden="1" customHeight="1" x14ac:dyDescent="0.25">
      <c r="A26" s="186" t="s">
        <v>319</v>
      </c>
      <c r="B26" s="59"/>
      <c r="C26" s="59"/>
      <c r="D26" s="59"/>
      <c r="E26" s="59"/>
      <c r="F26" s="186"/>
      <c r="G26" s="186"/>
      <c r="H26" s="186"/>
      <c r="I26" s="186"/>
      <c r="J26" s="186"/>
      <c r="K26" s="186"/>
    </row>
    <row r="27" spans="1:17" ht="21" hidden="1" customHeight="1" x14ac:dyDescent="0.25">
      <c r="A27" s="764">
        <v>1</v>
      </c>
      <c r="B27" s="60" t="s">
        <v>475</v>
      </c>
      <c r="C27" s="588"/>
      <c r="D27" s="588"/>
      <c r="E27" s="588"/>
      <c r="F27" s="1254"/>
      <c r="G27" s="1254"/>
      <c r="H27" s="1254"/>
      <c r="I27" s="1254"/>
      <c r="J27" s="1255"/>
      <c r="K27" s="453"/>
    </row>
    <row r="28" spans="1:17" ht="21" hidden="1" customHeight="1" x14ac:dyDescent="0.25">
      <c r="A28" s="764">
        <v>2</v>
      </c>
      <c r="B28" s="61" t="s">
        <v>482</v>
      </c>
      <c r="C28" s="589"/>
      <c r="D28" s="589"/>
      <c r="E28" s="589"/>
      <c r="F28" s="1256"/>
      <c r="G28" s="1256"/>
      <c r="H28" s="765"/>
      <c r="I28" s="765"/>
      <c r="J28" s="188"/>
      <c r="K28" s="454"/>
    </row>
    <row r="29" spans="1:17" ht="21" hidden="1" customHeight="1" x14ac:dyDescent="0.25">
      <c r="A29" s="764">
        <v>3</v>
      </c>
      <c r="B29" s="61" t="s">
        <v>467</v>
      </c>
      <c r="C29" s="589"/>
      <c r="D29" s="589"/>
      <c r="E29" s="589"/>
      <c r="F29" s="1253"/>
      <c r="G29" s="1253"/>
      <c r="H29" s="765"/>
      <c r="I29" s="765"/>
      <c r="J29" s="188"/>
      <c r="K29" s="454"/>
    </row>
    <row r="30" spans="1:17" ht="21" hidden="1" customHeight="1" x14ac:dyDescent="0.25">
      <c r="A30" s="764">
        <v>4</v>
      </c>
      <c r="B30" s="61" t="s">
        <v>468</v>
      </c>
      <c r="C30" s="589"/>
      <c r="D30" s="589"/>
      <c r="E30" s="589"/>
      <c r="F30" s="1253"/>
      <c r="G30" s="1253"/>
      <c r="H30" s="765"/>
      <c r="I30" s="765"/>
      <c r="J30" s="188"/>
      <c r="K30" s="454"/>
    </row>
    <row r="31" spans="1:17" ht="21" hidden="1" customHeight="1" x14ac:dyDescent="0.25">
      <c r="A31" s="764">
        <v>5</v>
      </c>
      <c r="B31" s="61" t="s">
        <v>470</v>
      </c>
      <c r="C31" s="589"/>
      <c r="D31" s="589"/>
      <c r="E31" s="589"/>
      <c r="F31" s="1253"/>
      <c r="G31" s="1253"/>
      <c r="H31" s="765"/>
      <c r="I31" s="765"/>
      <c r="J31" s="188"/>
      <c r="K31" s="454"/>
    </row>
  </sheetData>
  <mergeCells count="17">
    <mergeCell ref="F30:G30"/>
    <mergeCell ref="A1:B1"/>
    <mergeCell ref="A2:J2"/>
    <mergeCell ref="F31:G31"/>
    <mergeCell ref="I4:J4"/>
    <mergeCell ref="F27:J27"/>
    <mergeCell ref="F28:G28"/>
    <mergeCell ref="F29:G29"/>
    <mergeCell ref="P4:Q4"/>
    <mergeCell ref="A5:A7"/>
    <mergeCell ref="B5:B7"/>
    <mergeCell ref="C5:G5"/>
    <mergeCell ref="H5:J5"/>
    <mergeCell ref="K5:L5"/>
    <mergeCell ref="M5:Q5"/>
    <mergeCell ref="H6:J6"/>
    <mergeCell ref="K6:L6"/>
  </mergeCells>
  <pageMargins left="0.7" right="0.7" top="0.75" bottom="0.75" header="0.3" footer="0.3"/>
  <pageSetup paperSize="9" scale="9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0"/>
  </sheetPr>
  <dimension ref="A1:Q36"/>
  <sheetViews>
    <sheetView showGridLines="0" view="pageBreakPreview" zoomScale="80" zoomScaleNormal="70" zoomScaleSheetLayoutView="80" workbookViewId="0">
      <pane xSplit="10" ySplit="8" topLeftCell="K9" activePane="bottomRight" state="frozen"/>
      <selection pane="topRight" activeCell="K1" sqref="K1"/>
      <selection pane="bottomLeft" activeCell="A9" sqref="A9"/>
      <selection pane="bottomRight" activeCell="M10" sqref="M10:M13"/>
    </sheetView>
  </sheetViews>
  <sheetFormatPr defaultRowHeight="15" x14ac:dyDescent="0.25"/>
  <cols>
    <col min="1" max="1" width="5" style="77" customWidth="1"/>
    <col min="2" max="2" width="34.5703125" style="77" customWidth="1"/>
    <col min="3" max="5" width="14.7109375" style="523" hidden="1" customWidth="1"/>
    <col min="6" max="7" width="13.28515625" style="77" hidden="1" customWidth="1"/>
    <col min="8" max="8" width="23.28515625" style="77" hidden="1" customWidth="1"/>
    <col min="9" max="9" width="10.5703125" style="77" hidden="1" customWidth="1"/>
    <col min="10" max="10" width="10.7109375" style="77" hidden="1" customWidth="1"/>
    <col min="11" max="11" width="23.28515625" style="415" bestFit="1" customWidth="1"/>
    <col min="12" max="12" width="22.5703125" style="77" bestFit="1" customWidth="1"/>
    <col min="13" max="16384" width="9.140625" style="77"/>
  </cols>
  <sheetData>
    <row r="1" spans="1:17" s="415" customFormat="1" x14ac:dyDescent="0.25">
      <c r="A1" s="1294" t="s">
        <v>613</v>
      </c>
      <c r="B1" s="1294"/>
      <c r="C1" s="525"/>
      <c r="D1" s="525"/>
      <c r="E1" s="525"/>
    </row>
    <row r="2" spans="1:17" ht="21" customHeight="1" x14ac:dyDescent="0.25">
      <c r="A2" s="1270" t="s">
        <v>47</v>
      </c>
      <c r="B2" s="1283"/>
      <c r="C2" s="1283"/>
      <c r="D2" s="1283"/>
      <c r="E2" s="1283"/>
      <c r="F2" s="1283"/>
      <c r="G2" s="1283"/>
      <c r="H2" s="1283"/>
      <c r="I2" s="1283"/>
      <c r="J2" s="1283"/>
      <c r="K2" s="947" t="str">
        <f>'F1'!$L$2</f>
        <v>Rosa Power Supply Company Limited</v>
      </c>
    </row>
    <row r="3" spans="1:17" ht="21" customHeight="1" x14ac:dyDescent="0.25">
      <c r="A3" s="814" t="s">
        <v>996</v>
      </c>
      <c r="B3" s="761"/>
      <c r="C3" s="761"/>
      <c r="D3" s="761"/>
      <c r="E3" s="761"/>
      <c r="F3" s="761"/>
      <c r="G3" s="761"/>
      <c r="H3" s="761"/>
      <c r="I3" s="761"/>
      <c r="J3" s="761"/>
      <c r="K3" s="418"/>
      <c r="L3" s="1295"/>
      <c r="M3" s="1295"/>
      <c r="N3" s="1295"/>
      <c r="O3" s="1295"/>
      <c r="P3" s="1295"/>
      <c r="Q3" s="1295"/>
    </row>
    <row r="4" spans="1:17" ht="21" customHeight="1" x14ac:dyDescent="0.25">
      <c r="A4" s="7"/>
      <c r="F4" s="7"/>
      <c r="G4" s="131"/>
      <c r="H4" s="127"/>
      <c r="J4" s="127"/>
      <c r="K4" s="127"/>
    </row>
    <row r="5" spans="1:17" ht="21" customHeight="1" x14ac:dyDescent="0.25">
      <c r="A5" s="1296" t="s">
        <v>997</v>
      </c>
      <c r="B5" s="1297"/>
      <c r="C5" s="1297"/>
      <c r="D5" s="1297"/>
      <c r="E5" s="1297"/>
      <c r="F5" s="1297"/>
      <c r="G5" s="1297"/>
      <c r="H5" s="1297"/>
      <c r="I5" s="1297"/>
      <c r="J5" s="1297"/>
      <c r="K5" s="1297"/>
      <c r="L5" s="1297"/>
      <c r="M5" s="1297"/>
      <c r="N5" s="1297"/>
      <c r="O5" s="1297"/>
      <c r="P5" s="1297"/>
      <c r="Q5" s="1298"/>
    </row>
    <row r="6" spans="1:17" ht="38.25" customHeight="1" x14ac:dyDescent="0.25">
      <c r="A6" s="1301" t="s">
        <v>384</v>
      </c>
      <c r="B6" s="1303" t="s">
        <v>49</v>
      </c>
      <c r="C6" s="1265" t="s">
        <v>1064</v>
      </c>
      <c r="D6" s="1272"/>
      <c r="E6" s="1272"/>
      <c r="F6" s="1272"/>
      <c r="G6" s="1266"/>
      <c r="H6" s="1264" t="s">
        <v>969</v>
      </c>
      <c r="I6" s="1264"/>
      <c r="J6" s="1264"/>
      <c r="K6" s="1299" t="s">
        <v>970</v>
      </c>
      <c r="L6" s="1300"/>
      <c r="M6" s="1264" t="s">
        <v>161</v>
      </c>
      <c r="N6" s="1264"/>
      <c r="O6" s="1264"/>
      <c r="P6" s="1264"/>
      <c r="Q6" s="1264"/>
    </row>
    <row r="7" spans="1:17" s="350" customFormat="1" ht="30.75" customHeight="1" x14ac:dyDescent="0.25">
      <c r="A7" s="1301"/>
      <c r="B7" s="1303"/>
      <c r="C7" s="515" t="s">
        <v>987</v>
      </c>
      <c r="D7" s="515" t="s">
        <v>987</v>
      </c>
      <c r="E7" s="515" t="s">
        <v>987</v>
      </c>
      <c r="F7" s="373" t="s">
        <v>987</v>
      </c>
      <c r="G7" s="373" t="s">
        <v>987</v>
      </c>
      <c r="H7" s="1265" t="s">
        <v>987</v>
      </c>
      <c r="I7" s="1272"/>
      <c r="J7" s="1266"/>
      <c r="K7" s="1265" t="s">
        <v>1078</v>
      </c>
      <c r="L7" s="1266"/>
      <c r="M7" s="946" t="s">
        <v>971</v>
      </c>
      <c r="N7" s="946" t="s">
        <v>972</v>
      </c>
      <c r="O7" s="946" t="s">
        <v>973</v>
      </c>
      <c r="P7" s="946" t="s">
        <v>974</v>
      </c>
      <c r="Q7" s="946" t="s">
        <v>975</v>
      </c>
    </row>
    <row r="8" spans="1:17" ht="21" customHeight="1" x14ac:dyDescent="0.25">
      <c r="A8" s="1302"/>
      <c r="B8" s="1304"/>
      <c r="C8" s="515" t="s">
        <v>985</v>
      </c>
      <c r="D8" s="754" t="s">
        <v>985</v>
      </c>
      <c r="E8" s="754" t="s">
        <v>985</v>
      </c>
      <c r="F8" s="754" t="s">
        <v>985</v>
      </c>
      <c r="G8" s="754" t="s">
        <v>985</v>
      </c>
      <c r="H8" s="755" t="s">
        <v>977</v>
      </c>
      <c r="I8" s="755" t="s">
        <v>978</v>
      </c>
      <c r="J8" s="755" t="s">
        <v>979</v>
      </c>
      <c r="K8" s="755" t="s">
        <v>977</v>
      </c>
      <c r="L8" s="755" t="s">
        <v>980</v>
      </c>
      <c r="M8" s="755" t="s">
        <v>981</v>
      </c>
      <c r="N8" s="755" t="s">
        <v>981</v>
      </c>
      <c r="O8" s="755" t="s">
        <v>981</v>
      </c>
      <c r="P8" s="755" t="s">
        <v>981</v>
      </c>
      <c r="Q8" s="755" t="s">
        <v>981</v>
      </c>
    </row>
    <row r="9" spans="1:17" ht="21" customHeight="1" x14ac:dyDescent="0.25">
      <c r="A9" s="74" t="s">
        <v>162</v>
      </c>
      <c r="B9" s="73" t="s">
        <v>163</v>
      </c>
      <c r="C9" s="73"/>
      <c r="D9" s="73"/>
      <c r="E9" s="73"/>
      <c r="F9" s="148"/>
      <c r="G9" s="148"/>
      <c r="H9" s="148"/>
      <c r="I9" s="148"/>
      <c r="J9" s="148"/>
      <c r="K9" s="351"/>
      <c r="L9" s="351"/>
      <c r="M9" s="351"/>
      <c r="N9" s="351"/>
      <c r="O9" s="351"/>
      <c r="P9" s="351"/>
      <c r="Q9" s="351"/>
    </row>
    <row r="10" spans="1:17" ht="21" customHeight="1" x14ac:dyDescent="0.25">
      <c r="A10" s="190">
        <v>1</v>
      </c>
      <c r="B10" s="190" t="s">
        <v>179</v>
      </c>
      <c r="C10" s="190"/>
      <c r="D10" s="190"/>
      <c r="E10" s="190"/>
      <c r="F10" s="8"/>
      <c r="G10" s="8"/>
      <c r="H10" s="10"/>
      <c r="I10" s="10"/>
      <c r="J10" s="8"/>
      <c r="K10" s="1305">
        <f>'F1'!L9</f>
        <v>4099.0536000000002</v>
      </c>
      <c r="L10" s="1305">
        <f>K10</f>
        <v>4099.0536000000002</v>
      </c>
      <c r="M10" s="1305">
        <f>'F1'!N9</f>
        <v>4087.8539999999998</v>
      </c>
      <c r="N10" s="1305">
        <f>'F1'!O9</f>
        <v>4087.8539999999998</v>
      </c>
      <c r="O10" s="1305">
        <f>'F1'!P9</f>
        <v>4087.8539999999998</v>
      </c>
      <c r="P10" s="1305">
        <f>'F1'!Q9</f>
        <v>4099.0536000000002</v>
      </c>
      <c r="Q10" s="1305">
        <f>'F1'!R9</f>
        <v>4087.8539999999998</v>
      </c>
    </row>
    <row r="11" spans="1:17" ht="21" customHeight="1" x14ac:dyDescent="0.25">
      <c r="A11" s="190">
        <v>2</v>
      </c>
      <c r="B11" s="190" t="s">
        <v>180</v>
      </c>
      <c r="C11" s="190"/>
      <c r="D11" s="190"/>
      <c r="E11" s="190"/>
      <c r="F11" s="8"/>
      <c r="G11" s="8"/>
      <c r="H11" s="10"/>
      <c r="I11" s="10"/>
      <c r="J11" s="8"/>
      <c r="K11" s="1306"/>
      <c r="L11" s="1306"/>
      <c r="M11" s="1306"/>
      <c r="N11" s="1306"/>
      <c r="O11" s="1306"/>
      <c r="P11" s="1306"/>
      <c r="Q11" s="1306"/>
    </row>
    <row r="12" spans="1:17" ht="21" customHeight="1" x14ac:dyDescent="0.25">
      <c r="A12" s="190">
        <v>3</v>
      </c>
      <c r="B12" s="190" t="s">
        <v>181</v>
      </c>
      <c r="C12" s="190"/>
      <c r="D12" s="190"/>
      <c r="E12" s="190"/>
      <c r="F12" s="8"/>
      <c r="G12" s="8"/>
      <c r="H12" s="10"/>
      <c r="I12" s="10"/>
      <c r="J12" s="8"/>
      <c r="K12" s="1306"/>
      <c r="L12" s="1306"/>
      <c r="M12" s="1306"/>
      <c r="N12" s="1306"/>
      <c r="O12" s="1306"/>
      <c r="P12" s="1306"/>
      <c r="Q12" s="1306"/>
    </row>
    <row r="13" spans="1:17" ht="21" customHeight="1" x14ac:dyDescent="0.25">
      <c r="A13" s="190">
        <v>4</v>
      </c>
      <c r="B13" s="190" t="s">
        <v>182</v>
      </c>
      <c r="C13" s="190"/>
      <c r="D13" s="190"/>
      <c r="E13" s="190"/>
      <c r="F13" s="8"/>
      <c r="G13" s="8"/>
      <c r="H13" s="10"/>
      <c r="I13" s="10"/>
      <c r="J13" s="8"/>
      <c r="K13" s="1307"/>
      <c r="L13" s="1307"/>
      <c r="M13" s="1307"/>
      <c r="N13" s="1307"/>
      <c r="O13" s="1307"/>
      <c r="P13" s="1307"/>
      <c r="Q13" s="1307"/>
    </row>
    <row r="14" spans="1:17" ht="21" customHeight="1" x14ac:dyDescent="0.25">
      <c r="A14" s="190">
        <v>5</v>
      </c>
      <c r="B14" s="190" t="s">
        <v>183</v>
      </c>
      <c r="C14" s="190"/>
      <c r="D14" s="190"/>
      <c r="E14" s="190"/>
      <c r="F14" s="8"/>
      <c r="G14" s="8"/>
      <c r="H14" s="10"/>
      <c r="I14" s="10"/>
      <c r="J14" s="8"/>
      <c r="K14" s="8"/>
      <c r="L14" s="8"/>
      <c r="M14" s="8"/>
      <c r="N14" s="8"/>
      <c r="O14" s="8"/>
      <c r="P14" s="8"/>
      <c r="Q14" s="8"/>
    </row>
    <row r="15" spans="1:17" ht="21" customHeight="1" x14ac:dyDescent="0.25">
      <c r="A15" s="190">
        <v>6</v>
      </c>
      <c r="B15" s="190" t="s">
        <v>169</v>
      </c>
      <c r="C15" s="190"/>
      <c r="D15" s="190"/>
      <c r="E15" s="190"/>
      <c r="F15" s="8"/>
      <c r="G15" s="8"/>
      <c r="H15" s="10"/>
      <c r="I15" s="10"/>
      <c r="J15" s="8"/>
      <c r="K15" s="8"/>
      <c r="L15" s="8"/>
      <c r="M15" s="8"/>
      <c r="N15" s="8"/>
      <c r="O15" s="8"/>
      <c r="P15" s="8"/>
      <c r="Q15" s="8"/>
    </row>
    <row r="16" spans="1:17" ht="21" customHeight="1" x14ac:dyDescent="0.25">
      <c r="A16" s="190">
        <v>7</v>
      </c>
      <c r="B16" s="190" t="s">
        <v>177</v>
      </c>
      <c r="C16" s="190"/>
      <c r="D16" s="190"/>
      <c r="E16" s="190"/>
      <c r="F16" s="9"/>
      <c r="G16" s="10"/>
      <c r="H16" s="10"/>
      <c r="I16" s="10"/>
      <c r="J16" s="10"/>
      <c r="K16" s="10"/>
      <c r="L16" s="10"/>
      <c r="M16" s="10"/>
      <c r="N16" s="10"/>
      <c r="O16" s="10"/>
      <c r="P16" s="10"/>
      <c r="Q16" s="10"/>
    </row>
    <row r="17" spans="1:17" ht="21" customHeight="1" x14ac:dyDescent="0.25">
      <c r="A17" s="190"/>
      <c r="B17" s="190"/>
      <c r="C17" s="190"/>
      <c r="D17" s="190"/>
      <c r="E17" s="190"/>
      <c r="F17" s="9"/>
      <c r="G17" s="10"/>
      <c r="H17" s="10"/>
      <c r="I17" s="10"/>
      <c r="J17" s="10"/>
      <c r="K17" s="10"/>
      <c r="L17" s="10"/>
      <c r="M17" s="10"/>
      <c r="N17" s="10"/>
      <c r="O17" s="10"/>
      <c r="P17" s="10"/>
      <c r="Q17" s="10"/>
    </row>
    <row r="18" spans="1:17" ht="32.25" customHeight="1" x14ac:dyDescent="0.25">
      <c r="A18" s="74" t="s">
        <v>173</v>
      </c>
      <c r="B18" s="73" t="s">
        <v>175</v>
      </c>
      <c r="C18" s="73"/>
      <c r="D18" s="73"/>
      <c r="E18" s="73"/>
      <c r="F18" s="9"/>
      <c r="G18" s="10"/>
      <c r="H18" s="10"/>
      <c r="I18" s="10"/>
      <c r="J18" s="10"/>
      <c r="K18" s="10"/>
      <c r="L18" s="10"/>
      <c r="M18" s="10"/>
      <c r="N18" s="10"/>
      <c r="O18" s="10"/>
      <c r="P18" s="10"/>
      <c r="Q18" s="10"/>
    </row>
    <row r="19" spans="1:17" ht="21" customHeight="1" x14ac:dyDescent="0.25">
      <c r="A19" s="65">
        <v>1</v>
      </c>
      <c r="B19" s="72"/>
      <c r="C19" s="72"/>
      <c r="D19" s="72"/>
      <c r="E19" s="72"/>
      <c r="F19" s="9"/>
      <c r="G19" s="10"/>
      <c r="H19" s="10"/>
      <c r="I19" s="10"/>
      <c r="J19" s="10"/>
      <c r="K19" s="10"/>
      <c r="L19" s="10"/>
      <c r="M19" s="10"/>
      <c r="N19" s="10"/>
      <c r="O19" s="10"/>
      <c r="P19" s="10"/>
      <c r="Q19" s="10"/>
    </row>
    <row r="20" spans="1:17" ht="21" customHeight="1" x14ac:dyDescent="0.25">
      <c r="A20" s="65">
        <v>2</v>
      </c>
      <c r="B20" s="72"/>
      <c r="C20" s="72"/>
      <c r="D20" s="72"/>
      <c r="E20" s="72"/>
      <c r="F20" s="9"/>
      <c r="G20" s="10"/>
      <c r="H20" s="10"/>
      <c r="I20" s="10"/>
      <c r="J20" s="10"/>
      <c r="K20" s="10"/>
      <c r="L20" s="10"/>
      <c r="M20" s="10"/>
      <c r="N20" s="10"/>
      <c r="O20" s="10"/>
      <c r="P20" s="10"/>
      <c r="Q20" s="10"/>
    </row>
    <row r="21" spans="1:17" ht="21" customHeight="1" x14ac:dyDescent="0.25">
      <c r="A21" s="49"/>
      <c r="B21" s="72"/>
      <c r="C21" s="72"/>
      <c r="D21" s="72"/>
      <c r="E21" s="72"/>
      <c r="F21" s="9"/>
      <c r="G21" s="10"/>
      <c r="H21" s="10"/>
      <c r="I21" s="10"/>
      <c r="J21" s="10"/>
      <c r="K21" s="10"/>
      <c r="L21" s="10"/>
      <c r="M21" s="10"/>
      <c r="N21" s="10"/>
      <c r="O21" s="10"/>
      <c r="P21" s="10"/>
      <c r="Q21" s="10"/>
    </row>
    <row r="22" spans="1:17" ht="21" customHeight="1" x14ac:dyDescent="0.25">
      <c r="A22" s="143"/>
      <c r="B22" s="374" t="s">
        <v>178</v>
      </c>
      <c r="C22" s="374"/>
      <c r="D22" s="374"/>
      <c r="E22" s="374"/>
      <c r="F22" s="375"/>
      <c r="G22" s="375"/>
      <c r="H22" s="375"/>
      <c r="I22" s="375"/>
      <c r="J22" s="375"/>
      <c r="K22" s="1059">
        <f>'F1'!L9</f>
        <v>4099.0536000000002</v>
      </c>
      <c r="L22" s="1059">
        <f>K22</f>
        <v>4099.0536000000002</v>
      </c>
      <c r="M22" s="1059">
        <f>'F1'!N9</f>
        <v>4087.8539999999998</v>
      </c>
      <c r="N22" s="1059">
        <f>'F1'!O9</f>
        <v>4087.8539999999998</v>
      </c>
      <c r="O22" s="1059">
        <f>'F1'!P9</f>
        <v>4087.8539999999998</v>
      </c>
      <c r="P22" s="1059">
        <f>'F1'!Q9</f>
        <v>4099.0536000000002</v>
      </c>
      <c r="Q22" s="1059">
        <f>'F1'!R9</f>
        <v>4087.8539999999998</v>
      </c>
    </row>
    <row r="23" spans="1:17" ht="21" hidden="1" customHeight="1" thickTop="1" x14ac:dyDescent="0.25">
      <c r="A23" s="189"/>
      <c r="B23" s="189"/>
      <c r="C23" s="189"/>
      <c r="D23" s="189"/>
      <c r="E23" s="189"/>
      <c r="F23" s="189"/>
      <c r="G23" s="189"/>
      <c r="H23" s="189"/>
      <c r="I23" s="189"/>
      <c r="J23" s="189"/>
      <c r="K23" s="189"/>
      <c r="L23" s="189"/>
    </row>
    <row r="24" spans="1:17" ht="21" customHeight="1" x14ac:dyDescent="0.25">
      <c r="A24" s="189"/>
      <c r="B24" s="189"/>
      <c r="C24" s="189"/>
      <c r="D24" s="189"/>
      <c r="E24" s="189"/>
      <c r="F24" s="189"/>
      <c r="G24" s="189"/>
      <c r="H24" s="189"/>
      <c r="I24" s="189"/>
      <c r="J24" s="189"/>
      <c r="K24" s="189"/>
      <c r="L24" s="189"/>
    </row>
    <row r="25" spans="1:17" ht="21" customHeight="1" x14ac:dyDescent="0.25">
      <c r="A25" s="192"/>
      <c r="B25" s="193"/>
      <c r="C25" s="193"/>
      <c r="D25" s="193"/>
      <c r="E25" s="193"/>
      <c r="F25" s="62"/>
      <c r="G25" s="62"/>
      <c r="H25" s="62"/>
      <c r="I25" s="62"/>
      <c r="J25" s="62"/>
      <c r="K25" s="62"/>
      <c r="L25" s="189"/>
    </row>
    <row r="26" spans="1:17" ht="21" customHeight="1" x14ac:dyDescent="0.25">
      <c r="A26" s="193"/>
      <c r="B26" s="189"/>
      <c r="C26" s="189"/>
      <c r="D26" s="189"/>
      <c r="E26" s="189"/>
      <c r="F26" s="12"/>
      <c r="G26" s="12"/>
      <c r="H26" s="369"/>
      <c r="I26" s="369"/>
      <c r="J26" s="369"/>
      <c r="K26" s="369"/>
    </row>
    <row r="27" spans="1:17" ht="21" customHeight="1" x14ac:dyDescent="0.25">
      <c r="A27" s="189"/>
      <c r="B27" s="13"/>
      <c r="C27" s="529"/>
      <c r="D27" s="529"/>
      <c r="E27" s="529"/>
      <c r="F27" s="13"/>
      <c r="G27" s="13"/>
    </row>
    <row r="28" spans="1:17" ht="21" hidden="1" customHeight="1" x14ac:dyDescent="0.25">
      <c r="A28" s="189"/>
      <c r="B28" s="13"/>
      <c r="C28" s="529"/>
      <c r="D28" s="529"/>
      <c r="E28" s="529"/>
      <c r="F28" s="13"/>
      <c r="G28" s="13"/>
      <c r="H28" s="13"/>
      <c r="I28" s="151"/>
      <c r="J28" s="151"/>
      <c r="K28" s="411"/>
    </row>
    <row r="29" spans="1:17" ht="21" hidden="1" customHeight="1" x14ac:dyDescent="0.25">
      <c r="A29" s="189"/>
      <c r="B29" s="13"/>
      <c r="C29" s="529"/>
      <c r="D29" s="529"/>
      <c r="E29" s="529"/>
      <c r="F29" s="13"/>
      <c r="G29" s="13"/>
      <c r="H29" s="13"/>
      <c r="I29" s="151"/>
      <c r="J29" s="151"/>
      <c r="K29" s="411"/>
    </row>
    <row r="30" spans="1:17" ht="21" hidden="1" customHeight="1" x14ac:dyDescent="0.25">
      <c r="A30" s="186" t="s">
        <v>319</v>
      </c>
      <c r="B30" s="186"/>
      <c r="C30" s="186"/>
      <c r="D30" s="186"/>
      <c r="E30" s="186"/>
      <c r="F30" s="186"/>
      <c r="G30" s="186"/>
      <c r="H30" s="186"/>
      <c r="I30" s="186"/>
      <c r="J30" s="186"/>
      <c r="K30" s="186"/>
    </row>
    <row r="31" spans="1:17" ht="21" hidden="1" customHeight="1" x14ac:dyDescent="0.25">
      <c r="A31" s="149">
        <v>1</v>
      </c>
      <c r="B31" s="187" t="s">
        <v>475</v>
      </c>
      <c r="C31" s="519"/>
      <c r="D31" s="519"/>
      <c r="E31" s="519"/>
      <c r="F31" s="1254"/>
      <c r="G31" s="1254"/>
      <c r="H31" s="1254"/>
      <c r="I31" s="1254"/>
      <c r="J31" s="1255"/>
      <c r="K31" s="453"/>
    </row>
    <row r="32" spans="1:17" ht="21" hidden="1" customHeight="1" x14ac:dyDescent="0.25">
      <c r="A32" s="149">
        <v>2</v>
      </c>
      <c r="B32" s="4" t="s">
        <v>482</v>
      </c>
      <c r="C32" s="521"/>
      <c r="D32" s="521"/>
      <c r="E32" s="521"/>
      <c r="F32" s="1256"/>
      <c r="G32" s="1256"/>
      <c r="H32" s="152"/>
      <c r="I32" s="152"/>
      <c r="J32" s="188"/>
      <c r="K32" s="454"/>
    </row>
    <row r="33" spans="1:11" ht="21" hidden="1" customHeight="1" x14ac:dyDescent="0.25">
      <c r="A33" s="149">
        <v>3</v>
      </c>
      <c r="B33" s="4" t="s">
        <v>467</v>
      </c>
      <c r="C33" s="521"/>
      <c r="D33" s="521"/>
      <c r="E33" s="521"/>
      <c r="F33" s="1253"/>
      <c r="G33" s="1253"/>
      <c r="H33" s="1253"/>
      <c r="I33" s="1253"/>
      <c r="J33" s="1293"/>
      <c r="K33" s="459"/>
    </row>
    <row r="34" spans="1:11" ht="21" hidden="1" customHeight="1" x14ac:dyDescent="0.25">
      <c r="A34" s="149">
        <v>4</v>
      </c>
      <c r="B34" s="4" t="s">
        <v>468</v>
      </c>
      <c r="C34" s="521"/>
      <c r="D34" s="521"/>
      <c r="E34" s="521"/>
      <c r="F34" s="1253"/>
      <c r="G34" s="1253"/>
      <c r="H34" s="1253"/>
      <c r="I34" s="1253"/>
      <c r="J34" s="1293"/>
      <c r="K34" s="459"/>
    </row>
    <row r="35" spans="1:11" ht="21" hidden="1" customHeight="1" x14ac:dyDescent="0.25">
      <c r="A35" s="149">
        <v>5</v>
      </c>
      <c r="B35" s="4" t="s">
        <v>470</v>
      </c>
      <c r="C35" s="521"/>
      <c r="D35" s="521"/>
      <c r="E35" s="521"/>
      <c r="F35" s="1253"/>
      <c r="G35" s="1253"/>
      <c r="H35" s="152"/>
      <c r="I35" s="152"/>
      <c r="J35" s="188"/>
      <c r="K35" s="454"/>
    </row>
    <row r="36" spans="1:11" hidden="1" x14ac:dyDescent="0.25"/>
  </sheetData>
  <mergeCells count="26">
    <mergeCell ref="P10:P13"/>
    <mergeCell ref="Q10:Q13"/>
    <mergeCell ref="K10:K13"/>
    <mergeCell ref="L10:L13"/>
    <mergeCell ref="M10:M13"/>
    <mergeCell ref="N10:N13"/>
    <mergeCell ref="O10:O13"/>
    <mergeCell ref="C6:G6"/>
    <mergeCell ref="A1:B1"/>
    <mergeCell ref="K7:L7"/>
    <mergeCell ref="M6:Q6"/>
    <mergeCell ref="L3:M3"/>
    <mergeCell ref="N3:O3"/>
    <mergeCell ref="P3:Q3"/>
    <mergeCell ref="A5:Q5"/>
    <mergeCell ref="K6:L6"/>
    <mergeCell ref="A2:J2"/>
    <mergeCell ref="A6:A8"/>
    <mergeCell ref="B6:B8"/>
    <mergeCell ref="H6:J6"/>
    <mergeCell ref="H7:J7"/>
    <mergeCell ref="F35:G35"/>
    <mergeCell ref="F33:J33"/>
    <mergeCell ref="F34:J34"/>
    <mergeCell ref="F31:J31"/>
    <mergeCell ref="F32:G32"/>
  </mergeCells>
  <pageMargins left="0.7" right="0.7" top="0.75" bottom="0.75" header="0.3" footer="0.3"/>
  <pageSetup paperSize="9" scale="5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0"/>
    <pageSetUpPr fitToPage="1"/>
  </sheetPr>
  <dimension ref="A1:I48"/>
  <sheetViews>
    <sheetView showGridLines="0" view="pageBreakPreview" zoomScale="90" zoomScaleNormal="70" zoomScaleSheetLayoutView="90" workbookViewId="0">
      <pane xSplit="2" ySplit="7" topLeftCell="C8" activePane="bottomRight" state="frozen"/>
      <selection pane="topRight" activeCell="C1" sqref="C1"/>
      <selection pane="bottomLeft" activeCell="A8" sqref="A8"/>
      <selection pane="bottomRight" activeCell="A15" sqref="A15"/>
    </sheetView>
  </sheetViews>
  <sheetFormatPr defaultRowHeight="15" x14ac:dyDescent="0.25"/>
  <cols>
    <col min="1" max="1" width="12" style="77" customWidth="1"/>
    <col min="2" max="2" width="34.5703125" style="77" customWidth="1"/>
    <col min="3" max="3" width="21.28515625" style="415" bestFit="1" customWidth="1"/>
    <col min="4" max="4" width="24.42578125" style="77" customWidth="1"/>
    <col min="5" max="5" width="14" style="77" bestFit="1" customWidth="1"/>
    <col min="6" max="9" width="11.5703125" style="77" customWidth="1"/>
    <col min="10" max="16384" width="9.140625" style="77"/>
  </cols>
  <sheetData>
    <row r="1" spans="1:9" s="415" customFormat="1" x14ac:dyDescent="0.25">
      <c r="A1" s="1294" t="s">
        <v>614</v>
      </c>
      <c r="B1" s="1294"/>
      <c r="C1" s="483"/>
    </row>
    <row r="2" spans="1:9" ht="24.75" customHeight="1" x14ac:dyDescent="0.25">
      <c r="A2" s="1270" t="s">
        <v>47</v>
      </c>
      <c r="B2" s="1283"/>
      <c r="C2" s="947" t="str">
        <f>'F1'!$L$2</f>
        <v>Rosa Power Supply Company Limited</v>
      </c>
    </row>
    <row r="3" spans="1:9" ht="21" customHeight="1" x14ac:dyDescent="0.25">
      <c r="A3" s="970" t="s">
        <v>433</v>
      </c>
      <c r="B3" s="917"/>
      <c r="C3" s="917"/>
      <c r="D3" s="917"/>
      <c r="E3" s="917"/>
      <c r="F3" s="917"/>
      <c r="G3" s="917"/>
      <c r="H3" s="917"/>
      <c r="I3" s="917"/>
    </row>
    <row r="4" spans="1:9" ht="21" customHeight="1" x14ac:dyDescent="0.25">
      <c r="A4" s="7"/>
      <c r="D4" s="1308"/>
      <c r="E4" s="1308"/>
      <c r="F4" s="1308"/>
      <c r="G4" s="1308"/>
      <c r="H4" s="1308" t="s">
        <v>434</v>
      </c>
      <c r="I4" s="1308"/>
    </row>
    <row r="5" spans="1:9" ht="21" customHeight="1" x14ac:dyDescent="0.25">
      <c r="A5" s="1302" t="s">
        <v>384</v>
      </c>
      <c r="B5" s="1277" t="s">
        <v>49</v>
      </c>
      <c r="C5" s="1281" t="s">
        <v>970</v>
      </c>
      <c r="D5" s="1282"/>
      <c r="E5" s="1278" t="s">
        <v>161</v>
      </c>
      <c r="F5" s="1278"/>
      <c r="G5" s="1278"/>
      <c r="H5" s="1278"/>
      <c r="I5" s="1278"/>
    </row>
    <row r="6" spans="1:9" s="350" customFormat="1" ht="21" customHeight="1" x14ac:dyDescent="0.25">
      <c r="A6" s="1302"/>
      <c r="B6" s="1277"/>
      <c r="C6" s="1265" t="s">
        <v>1078</v>
      </c>
      <c r="D6" s="1266"/>
      <c r="E6" s="946" t="s">
        <v>971</v>
      </c>
      <c r="F6" s="946" t="s">
        <v>972</v>
      </c>
      <c r="G6" s="946" t="s">
        <v>973</v>
      </c>
      <c r="H6" s="946" t="s">
        <v>974</v>
      </c>
      <c r="I6" s="946" t="s">
        <v>975</v>
      </c>
    </row>
    <row r="7" spans="1:9" ht="21" customHeight="1" x14ac:dyDescent="0.25">
      <c r="A7" s="1302"/>
      <c r="B7" s="1277"/>
      <c r="C7" s="484" t="s">
        <v>1003</v>
      </c>
      <c r="D7" s="372" t="s">
        <v>980</v>
      </c>
      <c r="E7" s="372" t="s">
        <v>981</v>
      </c>
      <c r="F7" s="372" t="s">
        <v>981</v>
      </c>
      <c r="G7" s="372" t="s">
        <v>981</v>
      </c>
      <c r="H7" s="372" t="s">
        <v>981</v>
      </c>
      <c r="I7" s="372" t="s">
        <v>981</v>
      </c>
    </row>
    <row r="8" spans="1:9" ht="21" customHeight="1" x14ac:dyDescent="0.25">
      <c r="A8" s="48" t="s">
        <v>162</v>
      </c>
      <c r="B8" s="73" t="s">
        <v>163</v>
      </c>
      <c r="C8" s="73"/>
      <c r="D8" s="351"/>
      <c r="E8" s="351"/>
      <c r="F8" s="351"/>
      <c r="G8" s="351"/>
      <c r="H8" s="351"/>
      <c r="I8" s="351"/>
    </row>
    <row r="9" spans="1:9" ht="30.75" customHeight="1" x14ac:dyDescent="0.25">
      <c r="A9" s="49">
        <v>1</v>
      </c>
      <c r="B9" s="72" t="s">
        <v>164</v>
      </c>
      <c r="C9" s="1309">
        <f>'F1'!L34</f>
        <v>5.64</v>
      </c>
      <c r="D9" s="1309">
        <f ca="1">'F1'!M34</f>
        <v>6.4139924571446887</v>
      </c>
      <c r="E9" s="1309"/>
      <c r="F9" s="1309"/>
      <c r="G9" s="1309"/>
      <c r="H9" s="1309"/>
      <c r="I9" s="1309"/>
    </row>
    <row r="10" spans="1:9" ht="35.25" customHeight="1" x14ac:dyDescent="0.25">
      <c r="A10" s="49">
        <v>2</v>
      </c>
      <c r="B10" s="72" t="s">
        <v>165</v>
      </c>
      <c r="C10" s="1310"/>
      <c r="D10" s="1310"/>
      <c r="E10" s="1310"/>
      <c r="F10" s="1310"/>
      <c r="G10" s="1310"/>
      <c r="H10" s="1310"/>
      <c r="I10" s="1310"/>
    </row>
    <row r="11" spans="1:9" ht="33.75" customHeight="1" x14ac:dyDescent="0.25">
      <c r="A11" s="49">
        <v>3</v>
      </c>
      <c r="B11" s="72" t="s">
        <v>166</v>
      </c>
      <c r="C11" s="1310"/>
      <c r="D11" s="1310"/>
      <c r="E11" s="1310"/>
      <c r="F11" s="1310"/>
      <c r="G11" s="1310"/>
      <c r="H11" s="1310"/>
      <c r="I11" s="1310"/>
    </row>
    <row r="12" spans="1:9" ht="32.25" customHeight="1" x14ac:dyDescent="0.25">
      <c r="A12" s="49">
        <v>4</v>
      </c>
      <c r="B12" s="72" t="s">
        <v>167</v>
      </c>
      <c r="C12" s="1311"/>
      <c r="D12" s="1311"/>
      <c r="E12" s="1311"/>
      <c r="F12" s="1311"/>
      <c r="G12" s="1311"/>
      <c r="H12" s="1311"/>
      <c r="I12" s="1311"/>
    </row>
    <row r="13" spans="1:9" ht="21" customHeight="1" x14ac:dyDescent="0.25">
      <c r="A13" s="49">
        <v>5</v>
      </c>
      <c r="B13" s="72" t="s">
        <v>168</v>
      </c>
      <c r="C13" s="72"/>
      <c r="D13" s="8"/>
      <c r="E13" s="8"/>
      <c r="F13" s="8"/>
      <c r="G13" s="8"/>
      <c r="H13" s="8"/>
      <c r="I13" s="8"/>
    </row>
    <row r="14" spans="1:9" ht="21" customHeight="1" x14ac:dyDescent="0.25">
      <c r="A14" s="49">
        <v>6</v>
      </c>
      <c r="B14" s="72" t="s">
        <v>169</v>
      </c>
      <c r="C14" s="72"/>
      <c r="D14" s="8"/>
      <c r="E14" s="8"/>
      <c r="F14" s="8"/>
      <c r="G14" s="8"/>
      <c r="H14" s="8"/>
      <c r="I14" s="8"/>
    </row>
    <row r="15" spans="1:9" ht="21" customHeight="1" x14ac:dyDescent="0.25">
      <c r="A15" s="49">
        <v>7</v>
      </c>
      <c r="B15" s="72" t="s">
        <v>170</v>
      </c>
      <c r="C15" s="72"/>
      <c r="D15" s="10"/>
      <c r="E15" s="10"/>
      <c r="F15" s="10"/>
      <c r="G15" s="10"/>
      <c r="H15" s="10"/>
      <c r="I15" s="10"/>
    </row>
    <row r="16" spans="1:9" ht="21" customHeight="1" x14ac:dyDescent="0.25">
      <c r="A16" s="49"/>
      <c r="B16" s="15" t="s">
        <v>171</v>
      </c>
      <c r="C16" s="440"/>
      <c r="D16" s="8"/>
      <c r="E16" s="8"/>
      <c r="F16" s="8"/>
      <c r="G16" s="8"/>
      <c r="H16" s="8"/>
      <c r="I16" s="8"/>
    </row>
    <row r="17" spans="1:9" ht="21" customHeight="1" x14ac:dyDescent="0.25">
      <c r="A17" s="49"/>
      <c r="B17" s="15" t="s">
        <v>172</v>
      </c>
      <c r="C17" s="440"/>
      <c r="D17" s="194"/>
      <c r="E17" s="194"/>
      <c r="F17" s="194"/>
      <c r="G17" s="194"/>
      <c r="H17" s="194"/>
      <c r="I17" s="194"/>
    </row>
    <row r="18" spans="1:9" ht="21" customHeight="1" thickBot="1" x14ac:dyDescent="0.3">
      <c r="A18" s="143"/>
      <c r="B18" s="195" t="s">
        <v>178</v>
      </c>
      <c r="C18" s="1051">
        <f>C9</f>
        <v>5.64</v>
      </c>
      <c r="D18" s="1051">
        <f ca="1">D9</f>
        <v>6.4139924571446887</v>
      </c>
      <c r="E18" s="1051">
        <f t="shared" ref="E18:I18" si="0">E9</f>
        <v>0</v>
      </c>
      <c r="F18" s="1051">
        <f t="shared" si="0"/>
        <v>0</v>
      </c>
      <c r="G18" s="1051">
        <f t="shared" si="0"/>
        <v>0</v>
      </c>
      <c r="H18" s="1051">
        <f t="shared" si="0"/>
        <v>0</v>
      </c>
      <c r="I18" s="1051">
        <f t="shared" si="0"/>
        <v>0</v>
      </c>
    </row>
    <row r="19" spans="1:9" ht="21" hidden="1" customHeight="1" x14ac:dyDescent="0.25">
      <c r="A19" s="49"/>
      <c r="B19" s="36"/>
      <c r="C19" s="36"/>
      <c r="D19" s="228"/>
      <c r="E19" s="228"/>
      <c r="F19" s="228"/>
      <c r="G19" s="228"/>
      <c r="H19" s="228"/>
      <c r="I19" s="228"/>
    </row>
    <row r="20" spans="1:9" ht="21" customHeight="1" x14ac:dyDescent="0.25">
      <c r="A20" s="50"/>
      <c r="B20" s="51"/>
      <c r="C20" s="435"/>
      <c r="D20" s="230"/>
      <c r="E20" s="230"/>
      <c r="F20" s="230"/>
      <c r="G20" s="230"/>
      <c r="H20" s="230"/>
      <c r="I20" s="230"/>
    </row>
    <row r="21" spans="1:9" ht="31.5" customHeight="1" x14ac:dyDescent="0.25">
      <c r="A21" s="48" t="s">
        <v>173</v>
      </c>
      <c r="B21" s="73" t="s">
        <v>175</v>
      </c>
      <c r="C21" s="73"/>
      <c r="D21" s="229"/>
      <c r="E21" s="229"/>
      <c r="F21" s="229"/>
      <c r="G21" s="229"/>
      <c r="H21" s="229"/>
      <c r="I21" s="229"/>
    </row>
    <row r="22" spans="1:9" ht="21" customHeight="1" x14ac:dyDescent="0.25">
      <c r="A22" s="6">
        <v>1</v>
      </c>
      <c r="B22" s="191"/>
      <c r="C22" s="191"/>
      <c r="D22" s="231"/>
      <c r="E22" s="231"/>
      <c r="F22" s="231"/>
      <c r="G22" s="231"/>
      <c r="H22" s="231"/>
      <c r="I22" s="231"/>
    </row>
    <row r="23" spans="1:9" ht="21" customHeight="1" x14ac:dyDescent="0.25">
      <c r="A23" s="6">
        <v>2</v>
      </c>
      <c r="B23" s="191"/>
      <c r="C23" s="191"/>
      <c r="D23" s="231"/>
      <c r="E23" s="231"/>
      <c r="F23" s="231"/>
      <c r="G23" s="231"/>
      <c r="H23" s="231"/>
      <c r="I23" s="231"/>
    </row>
    <row r="24" spans="1:9" ht="21" customHeight="1" thickBot="1" x14ac:dyDescent="0.3">
      <c r="A24" s="134"/>
      <c r="B24" s="195" t="s">
        <v>178</v>
      </c>
      <c r="C24" s="1052">
        <v>0</v>
      </c>
      <c r="D24" s="1052">
        <v>0</v>
      </c>
      <c r="E24" s="1052">
        <v>0</v>
      </c>
      <c r="F24" s="1052">
        <v>0</v>
      </c>
      <c r="G24" s="1052">
        <v>0</v>
      </c>
      <c r="H24" s="1052">
        <v>0</v>
      </c>
      <c r="I24" s="1052">
        <v>0</v>
      </c>
    </row>
    <row r="25" spans="1:9" ht="21" customHeight="1" x14ac:dyDescent="0.25">
      <c r="A25" s="194"/>
      <c r="B25" s="196"/>
      <c r="C25" s="196"/>
      <c r="D25" s="232"/>
      <c r="E25" s="232"/>
      <c r="F25" s="232"/>
      <c r="G25" s="232"/>
      <c r="H25" s="232"/>
      <c r="I25" s="232"/>
    </row>
    <row r="26" spans="1:9" ht="21" customHeight="1" x14ac:dyDescent="0.25">
      <c r="A26" s="374"/>
      <c r="B26" s="374" t="s">
        <v>396</v>
      </c>
      <c r="C26" s="1054">
        <f>C18+C24</f>
        <v>5.64</v>
      </c>
      <c r="D26" s="1054">
        <f ca="1">D18+D24</f>
        <v>6.4139924571446887</v>
      </c>
      <c r="E26" s="1054">
        <f t="shared" ref="E26:I26" si="1">E18+E24</f>
        <v>0</v>
      </c>
      <c r="F26" s="1054">
        <f t="shared" si="1"/>
        <v>0</v>
      </c>
      <c r="G26" s="1054">
        <f t="shared" si="1"/>
        <v>0</v>
      </c>
      <c r="H26" s="1054">
        <f t="shared" si="1"/>
        <v>0</v>
      </c>
      <c r="I26" s="1054">
        <f t="shared" si="1"/>
        <v>0</v>
      </c>
    </row>
    <row r="27" spans="1:9" ht="21" customHeight="1" x14ac:dyDescent="0.25">
      <c r="A27" s="189"/>
      <c r="B27" s="189"/>
      <c r="C27" s="189"/>
      <c r="D27" s="189"/>
    </row>
    <row r="28" spans="1:9" ht="21" customHeight="1" x14ac:dyDescent="0.25">
      <c r="A28" s="189"/>
      <c r="B28" s="189"/>
      <c r="C28" s="189"/>
      <c r="D28" s="189"/>
    </row>
    <row r="29" spans="1:9" ht="21" customHeight="1" x14ac:dyDescent="0.25">
      <c r="A29" s="189"/>
      <c r="B29" s="189"/>
      <c r="C29" s="189"/>
      <c r="D29" s="189"/>
    </row>
    <row r="30" spans="1:9" ht="21" customHeight="1" x14ac:dyDescent="0.25">
      <c r="A30" s="189"/>
      <c r="B30" s="189"/>
      <c r="C30" s="189"/>
      <c r="D30" s="189"/>
    </row>
    <row r="31" spans="1:9" ht="21" hidden="1" customHeight="1" x14ac:dyDescent="0.25">
      <c r="A31" s="189"/>
      <c r="B31" s="189"/>
      <c r="C31" s="189"/>
      <c r="D31" s="189"/>
    </row>
    <row r="32" spans="1:9" ht="21" hidden="1" customHeight="1" x14ac:dyDescent="0.25">
      <c r="A32" s="186" t="s">
        <v>319</v>
      </c>
      <c r="B32" s="186"/>
      <c r="C32" s="186"/>
    </row>
    <row r="33" spans="1:3" ht="21" hidden="1" customHeight="1" x14ac:dyDescent="0.25">
      <c r="A33" s="149">
        <v>1</v>
      </c>
      <c r="B33" s="187" t="s">
        <v>475</v>
      </c>
      <c r="C33" s="454"/>
    </row>
    <row r="34" spans="1:3" ht="21" hidden="1" customHeight="1" x14ac:dyDescent="0.25">
      <c r="A34" s="149">
        <v>2</v>
      </c>
      <c r="B34" s="4" t="s">
        <v>482</v>
      </c>
      <c r="C34" s="485"/>
    </row>
    <row r="35" spans="1:3" ht="21" hidden="1" customHeight="1" x14ac:dyDescent="0.25">
      <c r="A35" s="149">
        <v>3</v>
      </c>
      <c r="B35" s="4" t="s">
        <v>467</v>
      </c>
      <c r="C35" s="485"/>
    </row>
    <row r="36" spans="1:3" ht="21" hidden="1" customHeight="1" x14ac:dyDescent="0.25">
      <c r="A36" s="149">
        <v>4</v>
      </c>
      <c r="B36" s="4" t="s">
        <v>468</v>
      </c>
      <c r="C36" s="485"/>
    </row>
    <row r="37" spans="1:3" ht="21" hidden="1" customHeight="1" x14ac:dyDescent="0.25">
      <c r="A37" s="149">
        <v>5</v>
      </c>
      <c r="B37" s="4" t="s">
        <v>470</v>
      </c>
      <c r="C37" s="485"/>
    </row>
    <row r="38" spans="1:3" hidden="1" x14ac:dyDescent="0.25"/>
    <row r="39" spans="1:3" hidden="1" x14ac:dyDescent="0.25"/>
    <row r="40" spans="1:3" hidden="1" x14ac:dyDescent="0.25"/>
    <row r="41" spans="1:3" hidden="1" x14ac:dyDescent="0.25"/>
    <row r="42" spans="1:3" hidden="1" x14ac:dyDescent="0.25"/>
    <row r="43" spans="1:3" hidden="1" x14ac:dyDescent="0.25"/>
    <row r="44" spans="1:3" hidden="1" x14ac:dyDescent="0.25"/>
    <row r="45" spans="1:3" hidden="1" x14ac:dyDescent="0.25"/>
    <row r="46" spans="1:3" hidden="1" x14ac:dyDescent="0.25"/>
    <row r="47" spans="1:3" hidden="1" x14ac:dyDescent="0.25"/>
    <row r="48" spans="1:3" hidden="1" x14ac:dyDescent="0.25"/>
  </sheetData>
  <mergeCells count="17">
    <mergeCell ref="I9:I12"/>
    <mergeCell ref="D9:D12"/>
    <mergeCell ref="C9:C12"/>
    <mergeCell ref="E9:E12"/>
    <mergeCell ref="F9:F12"/>
    <mergeCell ref="G9:G12"/>
    <mergeCell ref="H9:H12"/>
    <mergeCell ref="A1:B1"/>
    <mergeCell ref="C5:D5"/>
    <mergeCell ref="C6:D6"/>
    <mergeCell ref="E5:I5"/>
    <mergeCell ref="D4:E4"/>
    <mergeCell ref="F4:G4"/>
    <mergeCell ref="H4:I4"/>
    <mergeCell ref="A2:B2"/>
    <mergeCell ref="A5:A7"/>
    <mergeCell ref="B5:B7"/>
  </mergeCells>
  <pageMargins left="0.7" right="0.7" top="0.75" bottom="0.75" header="0.3" footer="0.3"/>
  <pageSetup paperSize="9"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FB524-2F8F-4712-AF47-AB73DFFB5569}">
  <sheetPr>
    <tabColor theme="0"/>
    <pageSetUpPr fitToPage="1"/>
  </sheetPr>
  <dimension ref="A1:AX34"/>
  <sheetViews>
    <sheetView showGridLines="0" view="pageBreakPreview" zoomScale="80" zoomScaleNormal="80" zoomScaleSheetLayoutView="80" workbookViewId="0">
      <pane xSplit="1" ySplit="6" topLeftCell="B7" activePane="bottomRight" state="frozen"/>
      <selection pane="topRight" activeCell="B1" sqref="B1"/>
      <selection pane="bottomLeft" activeCell="A7" sqref="A7"/>
      <selection pane="bottomRight" activeCell="D2" sqref="D2"/>
    </sheetView>
  </sheetViews>
  <sheetFormatPr defaultColWidth="9.140625" defaultRowHeight="15" x14ac:dyDescent="0.25"/>
  <cols>
    <col min="1" max="1" width="25.5703125" style="737" customWidth="1"/>
    <col min="2" max="13" width="10.7109375" style="735" customWidth="1"/>
    <col min="14" max="14" width="13.42578125" style="735" customWidth="1"/>
    <col min="15" max="15" width="17.140625" style="735" customWidth="1"/>
    <col min="16" max="16" width="15.7109375" style="735" customWidth="1"/>
    <col min="17" max="16384" width="9.140625" style="735"/>
  </cols>
  <sheetData>
    <row r="1" spans="1:16" x14ac:dyDescent="0.25">
      <c r="A1" s="1312" t="s">
        <v>1314</v>
      </c>
      <c r="B1" s="1312"/>
      <c r="C1" s="1312"/>
      <c r="D1" s="1312"/>
      <c r="E1" s="1312"/>
      <c r="F1" s="1312"/>
      <c r="G1" s="1312"/>
      <c r="H1" s="1312"/>
      <c r="I1" s="1312"/>
      <c r="J1" s="1312"/>
      <c r="K1" s="1312"/>
      <c r="L1" s="1312"/>
      <c r="M1" s="1312"/>
      <c r="N1" s="1312"/>
      <c r="O1" s="1312"/>
      <c r="P1" s="1312"/>
    </row>
    <row r="2" spans="1:16" x14ac:dyDescent="0.25">
      <c r="A2" s="1217" t="s">
        <v>682</v>
      </c>
      <c r="B2" s="1217"/>
      <c r="C2" s="1217"/>
      <c r="D2" s="1217" t="str">
        <f>F4A!C2</f>
        <v>Rosa Power Supply Company Limited</v>
      </c>
      <c r="E2" s="1217"/>
      <c r="F2" s="1217"/>
      <c r="G2" s="1217"/>
      <c r="H2" s="1217"/>
      <c r="I2" s="1217"/>
      <c r="J2" s="1217"/>
      <c r="K2" s="1217"/>
      <c r="L2" s="1217"/>
      <c r="M2" s="1217"/>
      <c r="N2" s="1217"/>
      <c r="O2" s="1217"/>
      <c r="P2" s="1217"/>
    </row>
    <row r="3" spans="1:16" x14ac:dyDescent="0.25">
      <c r="A3" s="917" t="s">
        <v>1315</v>
      </c>
      <c r="B3" s="917"/>
      <c r="C3" s="917"/>
      <c r="D3" s="917"/>
      <c r="E3" s="917"/>
      <c r="F3" s="917"/>
      <c r="G3" s="917"/>
      <c r="H3" s="917"/>
      <c r="I3" s="917"/>
      <c r="J3" s="917"/>
      <c r="K3" s="917"/>
      <c r="L3" s="917"/>
      <c r="M3" s="917"/>
      <c r="N3" s="917"/>
      <c r="O3" s="763"/>
      <c r="P3" s="763"/>
    </row>
    <row r="4" spans="1:16" x14ac:dyDescent="0.25">
      <c r="A4" s="740"/>
      <c r="B4" s="741"/>
      <c r="C4" s="741"/>
      <c r="D4" s="673"/>
      <c r="E4" s="673"/>
      <c r="F4" s="673"/>
      <c r="G4" s="673"/>
      <c r="H4" s="673"/>
      <c r="I4" s="673"/>
      <c r="J4" s="673"/>
      <c r="K4" s="673"/>
      <c r="L4" s="673"/>
      <c r="M4" s="673"/>
      <c r="N4" s="741"/>
      <c r="O4" s="739"/>
      <c r="P4" s="739"/>
    </row>
    <row r="5" spans="1:16" x14ac:dyDescent="0.25">
      <c r="A5" s="740" t="s">
        <v>1193</v>
      </c>
      <c r="B5" s="741"/>
      <c r="C5" s="741"/>
      <c r="D5" s="673"/>
      <c r="E5" s="673"/>
      <c r="F5" s="673"/>
      <c r="G5" s="673"/>
      <c r="H5" s="673"/>
      <c r="I5" s="673"/>
      <c r="J5" s="673"/>
      <c r="K5" s="673"/>
      <c r="L5" s="673"/>
      <c r="M5" s="673"/>
      <c r="N5" s="741"/>
      <c r="O5" s="739"/>
      <c r="P5" s="739"/>
    </row>
    <row r="6" spans="1:16" x14ac:dyDescent="0.25">
      <c r="A6" s="662" t="s">
        <v>1194</v>
      </c>
      <c r="B6" s="662" t="s">
        <v>1195</v>
      </c>
      <c r="C6" s="662" t="s">
        <v>1196</v>
      </c>
      <c r="D6" s="742" t="s">
        <v>1197</v>
      </c>
      <c r="E6" s="742" t="s">
        <v>1198</v>
      </c>
      <c r="F6" s="742" t="s">
        <v>1199</v>
      </c>
      <c r="G6" s="742" t="s">
        <v>1200</v>
      </c>
      <c r="H6" s="742" t="s">
        <v>1201</v>
      </c>
      <c r="I6" s="742" t="s">
        <v>1202</v>
      </c>
      <c r="J6" s="742" t="s">
        <v>1203</v>
      </c>
      <c r="K6" s="742" t="s">
        <v>1204</v>
      </c>
      <c r="L6" s="742" t="s">
        <v>1205</v>
      </c>
      <c r="M6" s="742" t="s">
        <v>1206</v>
      </c>
      <c r="N6" s="742" t="s">
        <v>1207</v>
      </c>
      <c r="O6" s="743"/>
      <c r="P6" s="601"/>
    </row>
    <row r="7" spans="1:16" ht="30" x14ac:dyDescent="0.25">
      <c r="A7" s="744" t="s">
        <v>1208</v>
      </c>
      <c r="B7" s="745">
        <f>'F2'!$M$9</f>
        <v>600</v>
      </c>
      <c r="C7" s="745">
        <f>'F2'!$M$9</f>
        <v>600</v>
      </c>
      <c r="D7" s="745">
        <f>'F2'!$M$9</f>
        <v>600</v>
      </c>
      <c r="E7" s="745">
        <f>'F2'!$M$9</f>
        <v>600</v>
      </c>
      <c r="F7" s="745">
        <f>'F2'!$M$9</f>
        <v>600</v>
      </c>
      <c r="G7" s="745">
        <f>'F2'!$M$9</f>
        <v>600</v>
      </c>
      <c r="H7" s="745">
        <f>'F2'!$M$9</f>
        <v>600</v>
      </c>
      <c r="I7" s="745">
        <f>'F2'!$M$9</f>
        <v>600</v>
      </c>
      <c r="J7" s="745">
        <f>'F2'!$M$9</f>
        <v>600</v>
      </c>
      <c r="K7" s="745">
        <f>'F2'!$M$9</f>
        <v>600</v>
      </c>
      <c r="L7" s="745">
        <f>'F2'!$M$9</f>
        <v>600</v>
      </c>
      <c r="M7" s="745">
        <f>'F2'!$M$9</f>
        <v>600</v>
      </c>
      <c r="N7" s="745">
        <f>AVERAGE(B7:M7)</f>
        <v>600</v>
      </c>
      <c r="O7" s="743"/>
      <c r="P7" s="601"/>
    </row>
    <row r="8" spans="1:16" x14ac:dyDescent="0.25">
      <c r="A8" s="744" t="s">
        <v>1508</v>
      </c>
      <c r="B8" s="1061">
        <f ca="1">'F1'!$N$49/12</f>
        <v>0.57057792235869054</v>
      </c>
      <c r="C8" s="1061">
        <f ca="1">'F1'!$N$49/12</f>
        <v>0.57057792235869054</v>
      </c>
      <c r="D8" s="1061">
        <f ca="1">'F1'!$N$49/12</f>
        <v>0.57057792235869054</v>
      </c>
      <c r="E8" s="1061">
        <f ca="1">'F1'!$N$49/12</f>
        <v>0.57057792235869054</v>
      </c>
      <c r="F8" s="1061">
        <f ca="1">'F1'!$N$49/12</f>
        <v>0.57057792235869054</v>
      </c>
      <c r="G8" s="1061">
        <f ca="1">'F1'!$N$49/12</f>
        <v>0.57057792235869054</v>
      </c>
      <c r="H8" s="1061">
        <f ca="1">'F1'!$N$49/12</f>
        <v>0.57057792235869054</v>
      </c>
      <c r="I8" s="1061">
        <f ca="1">'F1'!$N$49/12</f>
        <v>0.57057792235869054</v>
      </c>
      <c r="J8" s="1061">
        <f ca="1">'F1'!$N$49/12</f>
        <v>0.57057792235869054</v>
      </c>
      <c r="K8" s="1061">
        <f ca="1">'F1'!$N$49/12</f>
        <v>0.57057792235869054</v>
      </c>
      <c r="L8" s="1061">
        <f ca="1">'F1'!$N$49/12</f>
        <v>0.57057792235869054</v>
      </c>
      <c r="M8" s="1061">
        <f ca="1">'F1'!$N$49/12</f>
        <v>0.57057792235869054</v>
      </c>
      <c r="N8" s="1061">
        <f ca="1">SUM(B8:M8)</f>
        <v>6.8469350683042878</v>
      </c>
      <c r="O8" s="739"/>
      <c r="P8" s="739"/>
    </row>
    <row r="9" spans="1:16" x14ac:dyDescent="0.25">
      <c r="A9" s="744" t="s">
        <v>1509</v>
      </c>
      <c r="B9" s="1061">
        <f ca="1">'F1'!$O$49/12</f>
        <v>0.56716716645601839</v>
      </c>
      <c r="C9" s="1061">
        <f ca="1">'F1'!$O$49/12</f>
        <v>0.56716716645601839</v>
      </c>
      <c r="D9" s="1061">
        <f ca="1">'F1'!$O$49/12</f>
        <v>0.56716716645601839</v>
      </c>
      <c r="E9" s="1061">
        <f ca="1">'F1'!$O$49/12</f>
        <v>0.56716716645601839</v>
      </c>
      <c r="F9" s="1061">
        <f ca="1">'F1'!$O$49/12</f>
        <v>0.56716716645601839</v>
      </c>
      <c r="G9" s="1061">
        <f ca="1">'F1'!$O$49/12</f>
        <v>0.56716716645601839</v>
      </c>
      <c r="H9" s="1061">
        <f ca="1">'F1'!$O$49/12</f>
        <v>0.56716716645601839</v>
      </c>
      <c r="I9" s="1061">
        <f ca="1">'F1'!$O$49/12</f>
        <v>0.56716716645601839</v>
      </c>
      <c r="J9" s="1061">
        <f ca="1">'F1'!$O$49/12</f>
        <v>0.56716716645601839</v>
      </c>
      <c r="K9" s="1061">
        <f ca="1">'F1'!$O$49/12</f>
        <v>0.56716716645601839</v>
      </c>
      <c r="L9" s="1061">
        <f ca="1">'F1'!$O$49/12</f>
        <v>0.56716716645601839</v>
      </c>
      <c r="M9" s="1061">
        <f ca="1">'F1'!$O$49/12</f>
        <v>0.56716716645601839</v>
      </c>
      <c r="N9" s="1061">
        <f t="shared" ref="N9:N12" ca="1" si="0">SUM(B9:M9)</f>
        <v>6.8060059974722202</v>
      </c>
      <c r="O9" s="739"/>
      <c r="P9" s="739"/>
    </row>
    <row r="10" spans="1:16" x14ac:dyDescent="0.25">
      <c r="A10" s="744" t="s">
        <v>1510</v>
      </c>
      <c r="B10" s="1061">
        <f ca="1">'F1'!$P$49/12</f>
        <v>0.55283768137927436</v>
      </c>
      <c r="C10" s="1061">
        <f ca="1">'F1'!$P$49/12</f>
        <v>0.55283768137927436</v>
      </c>
      <c r="D10" s="1061">
        <f ca="1">'F1'!$P$49/12</f>
        <v>0.55283768137927436</v>
      </c>
      <c r="E10" s="1061">
        <f ca="1">'F1'!$P$49/12</f>
        <v>0.55283768137927436</v>
      </c>
      <c r="F10" s="1061">
        <f ca="1">'F1'!$P$49/12</f>
        <v>0.55283768137927436</v>
      </c>
      <c r="G10" s="1061">
        <f ca="1">'F1'!$P$49/12</f>
        <v>0.55283768137927436</v>
      </c>
      <c r="H10" s="1061">
        <f ca="1">'F1'!$P$49/12</f>
        <v>0.55283768137927436</v>
      </c>
      <c r="I10" s="1061">
        <f ca="1">'F1'!$P$49/12</f>
        <v>0.55283768137927436</v>
      </c>
      <c r="J10" s="1061">
        <f ca="1">'F1'!$P$49/12</f>
        <v>0.55283768137927436</v>
      </c>
      <c r="K10" s="1061">
        <f ca="1">'F1'!$P$49/12</f>
        <v>0.55283768137927436</v>
      </c>
      <c r="L10" s="1061">
        <f ca="1">'F1'!$P$49/12</f>
        <v>0.55283768137927436</v>
      </c>
      <c r="M10" s="1061">
        <f ca="1">'F1'!$P$49/12</f>
        <v>0.55283768137927436</v>
      </c>
      <c r="N10" s="1061">
        <f t="shared" ca="1" si="0"/>
        <v>6.6340521765512905</v>
      </c>
      <c r="O10" s="739"/>
      <c r="P10" s="739"/>
    </row>
    <row r="11" spans="1:16" x14ac:dyDescent="0.25">
      <c r="A11" s="744" t="s">
        <v>1511</v>
      </c>
      <c r="B11" s="1061">
        <f ca="1">'F1'!$Q$49/12</f>
        <v>0.52297445817554467</v>
      </c>
      <c r="C11" s="1061">
        <f ca="1">'F1'!$Q$49/12</f>
        <v>0.52297445817554467</v>
      </c>
      <c r="D11" s="1061">
        <f ca="1">'F1'!$Q$49/12</f>
        <v>0.52297445817554467</v>
      </c>
      <c r="E11" s="1061">
        <f ca="1">'F1'!$Q$49/12</f>
        <v>0.52297445817554467</v>
      </c>
      <c r="F11" s="1061">
        <f ca="1">'F1'!$Q$49/12</f>
        <v>0.52297445817554467</v>
      </c>
      <c r="G11" s="1061">
        <f ca="1">'F1'!$Q$49/12</f>
        <v>0.52297445817554467</v>
      </c>
      <c r="H11" s="1061">
        <f ca="1">'F1'!$Q$49/12</f>
        <v>0.52297445817554467</v>
      </c>
      <c r="I11" s="1061">
        <f ca="1">'F1'!$Q$49/12</f>
        <v>0.52297445817554467</v>
      </c>
      <c r="J11" s="1061">
        <f ca="1">'F1'!$Q$49/12</f>
        <v>0.52297445817554467</v>
      </c>
      <c r="K11" s="1061">
        <f ca="1">'F1'!$Q$49/12</f>
        <v>0.52297445817554467</v>
      </c>
      <c r="L11" s="1061">
        <f ca="1">'F1'!$Q$49/12</f>
        <v>0.52297445817554467</v>
      </c>
      <c r="M11" s="1061">
        <f ca="1">'F1'!$Q$49/12</f>
        <v>0.52297445817554467</v>
      </c>
      <c r="N11" s="1061">
        <f t="shared" ca="1" si="0"/>
        <v>6.2756934981065378</v>
      </c>
      <c r="O11" s="739"/>
      <c r="P11" s="739"/>
    </row>
    <row r="12" spans="1:16" x14ac:dyDescent="0.25">
      <c r="A12" s="744" t="s">
        <v>1512</v>
      </c>
      <c r="B12" s="1061">
        <f ca="1">'F1'!$R$49/12</f>
        <v>0.51919230789757387</v>
      </c>
      <c r="C12" s="1061">
        <f ca="1">'F1'!$R$49/12</f>
        <v>0.51919230789757387</v>
      </c>
      <c r="D12" s="1061">
        <f ca="1">'F1'!$R$49/12</f>
        <v>0.51919230789757387</v>
      </c>
      <c r="E12" s="1061">
        <f ca="1">'F1'!$R$49/12</f>
        <v>0.51919230789757387</v>
      </c>
      <c r="F12" s="1061">
        <f ca="1">'F1'!$R$49/12</f>
        <v>0.51919230789757387</v>
      </c>
      <c r="G12" s="1061">
        <f ca="1">'F1'!$R$49/12</f>
        <v>0.51919230789757387</v>
      </c>
      <c r="H12" s="1061">
        <f ca="1">'F1'!$R$49/12</f>
        <v>0.51919230789757387</v>
      </c>
      <c r="I12" s="1061">
        <f ca="1">'F1'!$R$49/12</f>
        <v>0.51919230789757387</v>
      </c>
      <c r="J12" s="1061">
        <f ca="1">'F1'!$R$49/12</f>
        <v>0.51919230789757387</v>
      </c>
      <c r="K12" s="1061">
        <f ca="1">'F1'!$R$49/12</f>
        <v>0.51919230789757387</v>
      </c>
      <c r="L12" s="1061">
        <f ca="1">'F1'!$R$49/12</f>
        <v>0.51919230789757387</v>
      </c>
      <c r="M12" s="1061">
        <f ca="1">'F1'!$R$49/12</f>
        <v>0.51919230789757387</v>
      </c>
      <c r="N12" s="1061">
        <f t="shared" ca="1" si="0"/>
        <v>6.2303076947708851</v>
      </c>
      <c r="O12" s="739"/>
      <c r="P12" s="739"/>
    </row>
    <row r="13" spans="1:16" x14ac:dyDescent="0.25">
      <c r="A13" s="748"/>
      <c r="B13" s="739"/>
      <c r="C13" s="739"/>
      <c r="D13" s="739"/>
      <c r="E13" s="739"/>
      <c r="F13" s="739"/>
      <c r="G13" s="739"/>
      <c r="H13" s="739"/>
      <c r="I13" s="739"/>
      <c r="J13" s="739"/>
      <c r="K13" s="739"/>
      <c r="L13" s="739"/>
      <c r="M13" s="739"/>
      <c r="N13" s="739"/>
      <c r="O13" s="739"/>
      <c r="P13" s="739"/>
    </row>
    <row r="14" spans="1:16" x14ac:dyDescent="0.25">
      <c r="A14" s="748" t="s">
        <v>1210</v>
      </c>
      <c r="B14" s="739"/>
      <c r="C14" s="739"/>
      <c r="D14" s="739"/>
      <c r="E14" s="739"/>
      <c r="F14" s="739"/>
      <c r="G14" s="739"/>
      <c r="H14" s="739"/>
      <c r="I14" s="739"/>
      <c r="J14" s="739"/>
      <c r="K14" s="739"/>
      <c r="L14" s="739"/>
      <c r="M14" s="739"/>
      <c r="N14" s="739"/>
      <c r="O14" s="739"/>
      <c r="P14" s="739"/>
    </row>
    <row r="15" spans="1:16" x14ac:dyDescent="0.25">
      <c r="A15" s="662" t="s">
        <v>1194</v>
      </c>
      <c r="B15" s="662" t="s">
        <v>1195</v>
      </c>
      <c r="C15" s="662" t="s">
        <v>1196</v>
      </c>
      <c r="D15" s="742" t="s">
        <v>1197</v>
      </c>
      <c r="E15" s="742" t="s">
        <v>1198</v>
      </c>
      <c r="F15" s="742" t="s">
        <v>1199</v>
      </c>
      <c r="G15" s="742" t="s">
        <v>1200</v>
      </c>
      <c r="H15" s="742" t="s">
        <v>1201</v>
      </c>
      <c r="I15" s="742" t="s">
        <v>1202</v>
      </c>
      <c r="J15" s="742" t="s">
        <v>1203</v>
      </c>
      <c r="K15" s="742" t="s">
        <v>1204</v>
      </c>
      <c r="L15" s="742" t="s">
        <v>1205</v>
      </c>
      <c r="M15" s="742" t="s">
        <v>1206</v>
      </c>
      <c r="N15" s="742" t="s">
        <v>1207</v>
      </c>
      <c r="O15" s="743"/>
      <c r="P15" s="601"/>
    </row>
    <row r="16" spans="1:16" ht="30" x14ac:dyDescent="0.25">
      <c r="A16" s="744" t="s">
        <v>1208</v>
      </c>
      <c r="B16" s="745"/>
      <c r="C16" s="745"/>
      <c r="D16" s="746"/>
      <c r="E16" s="746"/>
      <c r="F16" s="746"/>
      <c r="G16" s="746"/>
      <c r="H16" s="746"/>
      <c r="I16" s="746"/>
      <c r="J16" s="746"/>
      <c r="K16" s="746"/>
      <c r="L16" s="746"/>
      <c r="M16" s="746"/>
      <c r="N16" s="746"/>
      <c r="O16" s="743"/>
      <c r="P16" s="601"/>
    </row>
    <row r="17" spans="1:50" x14ac:dyDescent="0.25">
      <c r="A17" s="744" t="s">
        <v>1209</v>
      </c>
      <c r="B17" s="747"/>
      <c r="C17" s="747"/>
      <c r="D17" s="747"/>
      <c r="E17" s="747"/>
      <c r="F17" s="747"/>
      <c r="G17" s="747"/>
      <c r="H17" s="747"/>
      <c r="I17" s="747"/>
      <c r="J17" s="747"/>
      <c r="K17" s="747"/>
      <c r="L17" s="747"/>
      <c r="M17" s="747"/>
      <c r="N17" s="747"/>
      <c r="O17" s="739"/>
      <c r="P17" s="739"/>
    </row>
    <row r="18" spans="1:50" x14ac:dyDescent="0.25">
      <c r="A18" s="738"/>
      <c r="B18" s="739"/>
      <c r="C18" s="739"/>
      <c r="D18" s="739"/>
      <c r="E18" s="739"/>
      <c r="F18" s="739"/>
      <c r="G18" s="739"/>
      <c r="H18" s="739"/>
      <c r="I18" s="739"/>
      <c r="J18" s="739"/>
      <c r="K18" s="739"/>
      <c r="L18" s="739"/>
      <c r="M18" s="739"/>
      <c r="N18" s="739"/>
      <c r="O18" s="739"/>
      <c r="P18" s="739"/>
    </row>
    <row r="19" spans="1:50" x14ac:dyDescent="0.25">
      <c r="A19" s="749" t="s">
        <v>1211</v>
      </c>
      <c r="B19" s="739"/>
      <c r="C19" s="739"/>
      <c r="D19" s="739"/>
      <c r="E19" s="739"/>
      <c r="F19" s="739"/>
      <c r="G19" s="739"/>
      <c r="H19" s="739"/>
      <c r="I19" s="739"/>
      <c r="J19" s="739"/>
      <c r="K19" s="739"/>
      <c r="L19" s="739"/>
      <c r="M19" s="739"/>
      <c r="N19" s="739"/>
      <c r="O19" s="739"/>
      <c r="P19" s="739"/>
    </row>
    <row r="20" spans="1:50" x14ac:dyDescent="0.25">
      <c r="A20" s="662" t="s">
        <v>1194</v>
      </c>
      <c r="B20" s="662" t="s">
        <v>1195</v>
      </c>
      <c r="C20" s="662" t="s">
        <v>1196</v>
      </c>
      <c r="D20" s="742" t="s">
        <v>1197</v>
      </c>
      <c r="E20" s="742" t="s">
        <v>1198</v>
      </c>
      <c r="F20" s="742" t="s">
        <v>1199</v>
      </c>
      <c r="G20" s="742" t="s">
        <v>1200</v>
      </c>
      <c r="H20" s="742" t="s">
        <v>1201</v>
      </c>
      <c r="I20" s="742" t="s">
        <v>1202</v>
      </c>
      <c r="J20" s="742" t="s">
        <v>1203</v>
      </c>
      <c r="K20" s="742" t="s">
        <v>1204</v>
      </c>
      <c r="L20" s="742" t="s">
        <v>1205</v>
      </c>
      <c r="M20" s="742" t="s">
        <v>1206</v>
      </c>
      <c r="N20" s="742" t="s">
        <v>1207</v>
      </c>
      <c r="O20" s="743"/>
      <c r="P20" s="601"/>
    </row>
    <row r="21" spans="1:50" ht="30" x14ac:dyDescent="0.25">
      <c r="A21" s="744" t="s">
        <v>1208</v>
      </c>
      <c r="B21" s="750"/>
      <c r="C21" s="750"/>
      <c r="D21" s="750"/>
      <c r="E21" s="750"/>
      <c r="F21" s="750"/>
      <c r="G21" s="750"/>
      <c r="H21" s="750"/>
      <c r="I21" s="750"/>
      <c r="J21" s="750"/>
      <c r="K21" s="750"/>
      <c r="L21" s="750"/>
      <c r="M21" s="750"/>
      <c r="N21" s="747"/>
      <c r="O21" s="739"/>
      <c r="P21" s="739"/>
    </row>
    <row r="22" spans="1:50" s="736" customFormat="1" x14ac:dyDescent="0.25">
      <c r="A22" s="744" t="s">
        <v>1209</v>
      </c>
      <c r="B22" s="747"/>
      <c r="C22" s="747"/>
      <c r="D22" s="747"/>
      <c r="E22" s="747"/>
      <c r="F22" s="747"/>
      <c r="G22" s="747"/>
      <c r="H22" s="747"/>
      <c r="I22" s="747"/>
      <c r="J22" s="747"/>
      <c r="K22" s="747"/>
      <c r="L22" s="747"/>
      <c r="M22" s="747"/>
      <c r="N22" s="747"/>
      <c r="O22" s="739"/>
      <c r="P22" s="739"/>
      <c r="Q22" s="735"/>
      <c r="R22" s="735"/>
      <c r="S22" s="735"/>
      <c r="T22" s="735"/>
      <c r="U22" s="735"/>
      <c r="V22" s="735"/>
      <c r="W22" s="735"/>
      <c r="X22" s="735"/>
      <c r="Y22" s="735"/>
      <c r="Z22" s="735"/>
      <c r="AA22" s="735"/>
      <c r="AB22" s="735"/>
      <c r="AC22" s="735"/>
      <c r="AD22" s="735"/>
      <c r="AE22" s="735"/>
      <c r="AF22" s="735"/>
      <c r="AG22" s="735"/>
      <c r="AH22" s="735"/>
      <c r="AI22" s="735"/>
      <c r="AJ22" s="735"/>
      <c r="AK22" s="735"/>
      <c r="AL22" s="735"/>
      <c r="AM22" s="735"/>
      <c r="AN22" s="735"/>
      <c r="AO22" s="735"/>
      <c r="AP22" s="735"/>
      <c r="AQ22" s="735"/>
      <c r="AR22" s="735"/>
      <c r="AS22" s="735"/>
      <c r="AT22" s="735"/>
      <c r="AU22" s="735"/>
      <c r="AV22" s="735"/>
      <c r="AW22" s="735"/>
      <c r="AX22" s="735"/>
    </row>
    <row r="23" spans="1:50" x14ac:dyDescent="0.25">
      <c r="A23" s="738"/>
      <c r="B23" s="739"/>
      <c r="C23" s="739"/>
      <c r="D23" s="739"/>
      <c r="E23" s="739"/>
      <c r="F23" s="739"/>
      <c r="G23" s="739"/>
      <c r="H23" s="739"/>
      <c r="I23" s="739"/>
      <c r="J23" s="739"/>
      <c r="K23" s="739"/>
      <c r="L23" s="739"/>
      <c r="M23" s="739"/>
      <c r="N23" s="739"/>
      <c r="O23" s="739"/>
      <c r="P23" s="739"/>
    </row>
    <row r="24" spans="1:50" x14ac:dyDescent="0.25">
      <c r="A24" s="749" t="s">
        <v>1207</v>
      </c>
      <c r="B24" s="739"/>
      <c r="C24" s="739"/>
      <c r="D24" s="739"/>
      <c r="E24" s="739"/>
      <c r="F24" s="739"/>
      <c r="G24" s="739"/>
      <c r="H24" s="739"/>
      <c r="I24" s="739"/>
      <c r="J24" s="739"/>
      <c r="K24" s="739"/>
      <c r="L24" s="739"/>
      <c r="M24" s="739"/>
      <c r="N24" s="739"/>
      <c r="O24" s="739"/>
      <c r="P24" s="739"/>
    </row>
    <row r="25" spans="1:50" ht="30" x14ac:dyDescent="0.25">
      <c r="A25" s="662" t="s">
        <v>1194</v>
      </c>
      <c r="B25" s="662" t="s">
        <v>1195</v>
      </c>
      <c r="C25" s="662" t="s">
        <v>1196</v>
      </c>
      <c r="D25" s="742" t="s">
        <v>1197</v>
      </c>
      <c r="E25" s="742" t="s">
        <v>1198</v>
      </c>
      <c r="F25" s="742" t="s">
        <v>1199</v>
      </c>
      <c r="G25" s="742" t="s">
        <v>1200</v>
      </c>
      <c r="H25" s="742" t="s">
        <v>1201</v>
      </c>
      <c r="I25" s="742" t="s">
        <v>1202</v>
      </c>
      <c r="J25" s="742" t="s">
        <v>1203</v>
      </c>
      <c r="K25" s="742" t="s">
        <v>1204</v>
      </c>
      <c r="L25" s="742" t="s">
        <v>1205</v>
      </c>
      <c r="M25" s="742" t="s">
        <v>1206</v>
      </c>
      <c r="N25" s="742" t="s">
        <v>1212</v>
      </c>
      <c r="O25" s="751" t="s">
        <v>1213</v>
      </c>
      <c r="P25" s="751" t="s">
        <v>1214</v>
      </c>
    </row>
    <row r="26" spans="1:50" ht="30" x14ac:dyDescent="0.25">
      <c r="A26" s="744" t="s">
        <v>1208</v>
      </c>
      <c r="B26" s="1062">
        <f>B7+B16+B21</f>
        <v>600</v>
      </c>
      <c r="C26" s="1062">
        <f t="shared" ref="C26:M26" si="1">C7+C16+C21</f>
        <v>600</v>
      </c>
      <c r="D26" s="1062">
        <f t="shared" si="1"/>
        <v>600</v>
      </c>
      <c r="E26" s="1062">
        <f t="shared" si="1"/>
        <v>600</v>
      </c>
      <c r="F26" s="1062">
        <f t="shared" si="1"/>
        <v>600</v>
      </c>
      <c r="G26" s="1062">
        <f t="shared" si="1"/>
        <v>600</v>
      </c>
      <c r="H26" s="1062">
        <f t="shared" si="1"/>
        <v>600</v>
      </c>
      <c r="I26" s="1062">
        <f t="shared" si="1"/>
        <v>600</v>
      </c>
      <c r="J26" s="1062">
        <f t="shared" si="1"/>
        <v>600</v>
      </c>
      <c r="K26" s="1062">
        <f t="shared" si="1"/>
        <v>600</v>
      </c>
      <c r="L26" s="1062">
        <f t="shared" si="1"/>
        <v>600</v>
      </c>
      <c r="M26" s="1062">
        <f t="shared" si="1"/>
        <v>600</v>
      </c>
      <c r="N26" s="750">
        <f>AVERAGE(B26:M26)</f>
        <v>600</v>
      </c>
      <c r="O26" s="747">
        <f>'F2'!M9</f>
        <v>600</v>
      </c>
      <c r="P26" s="752">
        <f>O26-N26</f>
        <v>0</v>
      </c>
    </row>
    <row r="27" spans="1:50" x14ac:dyDescent="0.25">
      <c r="A27" s="744" t="s">
        <v>1508</v>
      </c>
      <c r="B27" s="1061">
        <f ca="1">B8+$B$17+$B$22</f>
        <v>0.57057792235869054</v>
      </c>
      <c r="C27" s="1061">
        <f t="shared" ref="C27:M27" ca="1" si="2">C8+$B$17+$B$22</f>
        <v>0.57057792235869054</v>
      </c>
      <c r="D27" s="1061">
        <f t="shared" ca="1" si="2"/>
        <v>0.57057792235869054</v>
      </c>
      <c r="E27" s="1061">
        <f t="shared" ca="1" si="2"/>
        <v>0.57057792235869054</v>
      </c>
      <c r="F27" s="1061">
        <f t="shared" ca="1" si="2"/>
        <v>0.57057792235869054</v>
      </c>
      <c r="G27" s="1061">
        <f t="shared" ca="1" si="2"/>
        <v>0.57057792235869054</v>
      </c>
      <c r="H27" s="1061">
        <f t="shared" ca="1" si="2"/>
        <v>0.57057792235869054</v>
      </c>
      <c r="I27" s="1061">
        <f t="shared" ca="1" si="2"/>
        <v>0.57057792235869054</v>
      </c>
      <c r="J27" s="1061">
        <f t="shared" ca="1" si="2"/>
        <v>0.57057792235869054</v>
      </c>
      <c r="K27" s="1061">
        <f t="shared" ca="1" si="2"/>
        <v>0.57057792235869054</v>
      </c>
      <c r="L27" s="1061">
        <f t="shared" ca="1" si="2"/>
        <v>0.57057792235869054</v>
      </c>
      <c r="M27" s="1061">
        <f t="shared" ca="1" si="2"/>
        <v>0.57057792235869054</v>
      </c>
      <c r="N27" s="1060">
        <f ca="1">SUM(B27:M27)</f>
        <v>6.8469350683042878</v>
      </c>
      <c r="O27" s="1060">
        <v>0</v>
      </c>
      <c r="P27" s="1061">
        <f ca="1">O27-N27</f>
        <v>-6.8469350683042878</v>
      </c>
    </row>
    <row r="28" spans="1:50" x14ac:dyDescent="0.25">
      <c r="A28" s="744" t="s">
        <v>1509</v>
      </c>
      <c r="B28" s="1061">
        <f t="shared" ref="B28:M31" ca="1" si="3">B9+$B$17+$B$22</f>
        <v>0.56716716645601839</v>
      </c>
      <c r="C28" s="1061">
        <f t="shared" ca="1" si="3"/>
        <v>0.56716716645601839</v>
      </c>
      <c r="D28" s="1061">
        <f t="shared" ca="1" si="3"/>
        <v>0.56716716645601839</v>
      </c>
      <c r="E28" s="1061">
        <f t="shared" ca="1" si="3"/>
        <v>0.56716716645601839</v>
      </c>
      <c r="F28" s="1061">
        <f t="shared" ca="1" si="3"/>
        <v>0.56716716645601839</v>
      </c>
      <c r="G28" s="1061">
        <f t="shared" ca="1" si="3"/>
        <v>0.56716716645601839</v>
      </c>
      <c r="H28" s="1061">
        <f t="shared" ca="1" si="3"/>
        <v>0.56716716645601839</v>
      </c>
      <c r="I28" s="1061">
        <f t="shared" ca="1" si="3"/>
        <v>0.56716716645601839</v>
      </c>
      <c r="J28" s="1061">
        <f t="shared" ca="1" si="3"/>
        <v>0.56716716645601839</v>
      </c>
      <c r="K28" s="1061">
        <f t="shared" ca="1" si="3"/>
        <v>0.56716716645601839</v>
      </c>
      <c r="L28" s="1061">
        <f t="shared" ca="1" si="3"/>
        <v>0.56716716645601839</v>
      </c>
      <c r="M28" s="1061">
        <f t="shared" ca="1" si="3"/>
        <v>0.56716716645601839</v>
      </c>
      <c r="N28" s="1060">
        <f t="shared" ref="N28:N31" ca="1" si="4">SUM(B28:M28)</f>
        <v>6.8060059974722202</v>
      </c>
      <c r="O28" s="1060">
        <v>0</v>
      </c>
      <c r="P28" s="1061">
        <f t="shared" ref="P28:P31" ca="1" si="5">O28-N28</f>
        <v>-6.8060059974722202</v>
      </c>
    </row>
    <row r="29" spans="1:50" x14ac:dyDescent="0.25">
      <c r="A29" s="744" t="s">
        <v>1510</v>
      </c>
      <c r="B29" s="1061">
        <f t="shared" ca="1" si="3"/>
        <v>0.55283768137927436</v>
      </c>
      <c r="C29" s="1061">
        <f t="shared" ca="1" si="3"/>
        <v>0.55283768137927436</v>
      </c>
      <c r="D29" s="1061">
        <f t="shared" ca="1" si="3"/>
        <v>0.55283768137927436</v>
      </c>
      <c r="E29" s="1061">
        <f t="shared" ca="1" si="3"/>
        <v>0.55283768137927436</v>
      </c>
      <c r="F29" s="1061">
        <f t="shared" ca="1" si="3"/>
        <v>0.55283768137927436</v>
      </c>
      <c r="G29" s="1061">
        <f t="shared" ca="1" si="3"/>
        <v>0.55283768137927436</v>
      </c>
      <c r="H29" s="1061">
        <f t="shared" ca="1" si="3"/>
        <v>0.55283768137927436</v>
      </c>
      <c r="I29" s="1061">
        <f t="shared" ca="1" si="3"/>
        <v>0.55283768137927436</v>
      </c>
      <c r="J29" s="1061">
        <f t="shared" ca="1" si="3"/>
        <v>0.55283768137927436</v>
      </c>
      <c r="K29" s="1061">
        <f t="shared" ca="1" si="3"/>
        <v>0.55283768137927436</v>
      </c>
      <c r="L29" s="1061">
        <f t="shared" ca="1" si="3"/>
        <v>0.55283768137927436</v>
      </c>
      <c r="M29" s="1061">
        <f t="shared" ca="1" si="3"/>
        <v>0.55283768137927436</v>
      </c>
      <c r="N29" s="1060">
        <f t="shared" ca="1" si="4"/>
        <v>6.6340521765512905</v>
      </c>
      <c r="O29" s="1060">
        <v>0</v>
      </c>
      <c r="P29" s="1061">
        <f t="shared" ca="1" si="5"/>
        <v>-6.6340521765512905</v>
      </c>
    </row>
    <row r="30" spans="1:50" x14ac:dyDescent="0.25">
      <c r="A30" s="744" t="s">
        <v>1511</v>
      </c>
      <c r="B30" s="1061">
        <f t="shared" ca="1" si="3"/>
        <v>0.52297445817554467</v>
      </c>
      <c r="C30" s="1061">
        <f t="shared" ca="1" si="3"/>
        <v>0.52297445817554467</v>
      </c>
      <c r="D30" s="1061">
        <f t="shared" ca="1" si="3"/>
        <v>0.52297445817554467</v>
      </c>
      <c r="E30" s="1061">
        <f t="shared" ca="1" si="3"/>
        <v>0.52297445817554467</v>
      </c>
      <c r="F30" s="1061">
        <f t="shared" ca="1" si="3"/>
        <v>0.52297445817554467</v>
      </c>
      <c r="G30" s="1061">
        <f t="shared" ca="1" si="3"/>
        <v>0.52297445817554467</v>
      </c>
      <c r="H30" s="1061">
        <f t="shared" ca="1" si="3"/>
        <v>0.52297445817554467</v>
      </c>
      <c r="I30" s="1061">
        <f t="shared" ca="1" si="3"/>
        <v>0.52297445817554467</v>
      </c>
      <c r="J30" s="1061">
        <f t="shared" ca="1" si="3"/>
        <v>0.52297445817554467</v>
      </c>
      <c r="K30" s="1061">
        <f t="shared" ca="1" si="3"/>
        <v>0.52297445817554467</v>
      </c>
      <c r="L30" s="1061">
        <f t="shared" ca="1" si="3"/>
        <v>0.52297445817554467</v>
      </c>
      <c r="M30" s="1061">
        <f t="shared" ca="1" si="3"/>
        <v>0.52297445817554467</v>
      </c>
      <c r="N30" s="1060">
        <f t="shared" ca="1" si="4"/>
        <v>6.2756934981065378</v>
      </c>
      <c r="O30" s="1060">
        <v>0</v>
      </c>
      <c r="P30" s="1061">
        <f t="shared" ca="1" si="5"/>
        <v>-6.2756934981065378</v>
      </c>
    </row>
    <row r="31" spans="1:50" x14ac:dyDescent="0.25">
      <c r="A31" s="744" t="s">
        <v>1512</v>
      </c>
      <c r="B31" s="1061">
        <f t="shared" ca="1" si="3"/>
        <v>0.51919230789757387</v>
      </c>
      <c r="C31" s="1061">
        <f t="shared" ca="1" si="3"/>
        <v>0.51919230789757387</v>
      </c>
      <c r="D31" s="1061">
        <f t="shared" ca="1" si="3"/>
        <v>0.51919230789757387</v>
      </c>
      <c r="E31" s="1061">
        <f t="shared" ca="1" si="3"/>
        <v>0.51919230789757387</v>
      </c>
      <c r="F31" s="1061">
        <f t="shared" ca="1" si="3"/>
        <v>0.51919230789757387</v>
      </c>
      <c r="G31" s="1061">
        <f t="shared" ca="1" si="3"/>
        <v>0.51919230789757387</v>
      </c>
      <c r="H31" s="1061">
        <f t="shared" ca="1" si="3"/>
        <v>0.51919230789757387</v>
      </c>
      <c r="I31" s="1061">
        <f t="shared" ca="1" si="3"/>
        <v>0.51919230789757387</v>
      </c>
      <c r="J31" s="1061">
        <f t="shared" ca="1" si="3"/>
        <v>0.51919230789757387</v>
      </c>
      <c r="K31" s="1061">
        <f t="shared" ca="1" si="3"/>
        <v>0.51919230789757387</v>
      </c>
      <c r="L31" s="1061">
        <f t="shared" ca="1" si="3"/>
        <v>0.51919230789757387</v>
      </c>
      <c r="M31" s="1061">
        <f t="shared" ca="1" si="3"/>
        <v>0.51919230789757387</v>
      </c>
      <c r="N31" s="1060">
        <f t="shared" ca="1" si="4"/>
        <v>6.2303076947708851</v>
      </c>
      <c r="O31" s="1060">
        <v>0</v>
      </c>
      <c r="P31" s="1061">
        <f t="shared" ca="1" si="5"/>
        <v>-6.2303076947708851</v>
      </c>
    </row>
    <row r="32" spans="1:50" x14ac:dyDescent="0.25">
      <c r="A32" s="1092"/>
      <c r="B32" s="1093"/>
      <c r="C32" s="1093"/>
      <c r="D32" s="1093"/>
      <c r="E32" s="1093"/>
      <c r="F32" s="1093"/>
      <c r="G32" s="1093"/>
      <c r="H32" s="1093"/>
      <c r="I32" s="1093"/>
      <c r="J32" s="1093"/>
      <c r="K32" s="1093"/>
      <c r="L32" s="1093"/>
      <c r="M32" s="1093"/>
      <c r="N32" s="1094"/>
      <c r="O32" s="1094"/>
      <c r="P32" s="1095"/>
    </row>
    <row r="33" spans="1:16" x14ac:dyDescent="0.25">
      <c r="A33" s="738"/>
      <c r="B33" s="739"/>
      <c r="C33" s="739"/>
      <c r="D33" s="739"/>
      <c r="E33" s="739"/>
      <c r="F33" s="739"/>
      <c r="G33" s="739"/>
      <c r="H33" s="739"/>
      <c r="I33" s="739"/>
      <c r="J33" s="739"/>
      <c r="K33" s="739"/>
      <c r="L33" s="739"/>
      <c r="M33" s="739"/>
      <c r="N33" s="739"/>
      <c r="O33" s="739"/>
      <c r="P33" s="739"/>
    </row>
    <row r="34" spans="1:16" ht="32.25" customHeight="1" x14ac:dyDescent="0.25">
      <c r="A34" s="1313" t="s">
        <v>1416</v>
      </c>
      <c r="B34" s="1313"/>
      <c r="C34" s="1313"/>
      <c r="D34" s="1313"/>
      <c r="E34" s="1313"/>
      <c r="F34" s="1313"/>
      <c r="G34" s="1313"/>
      <c r="H34" s="1313"/>
      <c r="I34" s="1313"/>
      <c r="J34" s="1313"/>
      <c r="K34" s="1313"/>
      <c r="L34" s="1313"/>
      <c r="M34" s="1313"/>
      <c r="N34" s="1313"/>
      <c r="O34" s="1313"/>
      <c r="P34" s="1313"/>
    </row>
  </sheetData>
  <mergeCells count="2">
    <mergeCell ref="A1:P1"/>
    <mergeCell ref="A34:P34"/>
  </mergeCells>
  <printOptions horizontalCentered="1"/>
  <pageMargins left="0.2" right="0.2" top="0.74803149606299213" bottom="0.28000000000000003" header="0.31496062992125984" footer="0.31496062992125984"/>
  <pageSetup paperSize="9" scale="7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0"/>
    <pageSetUpPr fitToPage="1"/>
  </sheetPr>
  <dimension ref="A1:H39"/>
  <sheetViews>
    <sheetView showGridLines="0" view="pageBreakPreview" zoomScale="90" zoomScaleNormal="100" zoomScaleSheetLayoutView="90" workbookViewId="0">
      <pane xSplit="2" ySplit="7" topLeftCell="C8" activePane="bottomRight" state="frozen"/>
      <selection pane="topRight" activeCell="C1" sqref="C1"/>
      <selection pane="bottomLeft" activeCell="A8" sqref="A8"/>
      <selection pane="bottomRight" activeCell="C2" sqref="C2"/>
    </sheetView>
  </sheetViews>
  <sheetFormatPr defaultRowHeight="15" x14ac:dyDescent="0.25"/>
  <cols>
    <col min="1" max="1" width="9.140625" style="77" customWidth="1"/>
    <col min="2" max="2" width="34.5703125" style="77" customWidth="1"/>
    <col min="3" max="7" width="14.7109375" style="77" bestFit="1" customWidth="1"/>
    <col min="8" max="16384" width="9.140625" style="77"/>
  </cols>
  <sheetData>
    <row r="1" spans="1:8" s="415" customFormat="1" x14ac:dyDescent="0.25">
      <c r="A1" s="1294" t="s">
        <v>1309</v>
      </c>
      <c r="B1" s="1294"/>
    </row>
    <row r="2" spans="1:8" ht="21" customHeight="1" x14ac:dyDescent="0.25">
      <c r="A2" s="1270" t="s">
        <v>47</v>
      </c>
      <c r="B2" s="1283"/>
      <c r="C2" s="947" t="str">
        <f>'F1'!$L$2</f>
        <v>Rosa Power Supply Company Limited</v>
      </c>
    </row>
    <row r="3" spans="1:8" ht="21" customHeight="1" x14ac:dyDescent="0.25">
      <c r="A3" s="812" t="s">
        <v>576</v>
      </c>
      <c r="B3" s="812"/>
      <c r="C3" s="812"/>
      <c r="D3" s="812"/>
      <c r="E3" s="812"/>
      <c r="F3" s="812"/>
      <c r="G3" s="1314"/>
      <c r="H3" s="1314"/>
    </row>
    <row r="4" spans="1:8" ht="21" customHeight="1" x14ac:dyDescent="0.25">
      <c r="A4" s="7"/>
      <c r="C4" s="419"/>
      <c r="D4" s="1308"/>
      <c r="E4" s="1308"/>
      <c r="F4" s="1308" t="s">
        <v>434</v>
      </c>
      <c r="G4" s="1308"/>
    </row>
    <row r="5" spans="1:8" ht="21" customHeight="1" x14ac:dyDescent="0.25">
      <c r="A5" s="1302" t="s">
        <v>384</v>
      </c>
      <c r="B5" s="1277" t="s">
        <v>49</v>
      </c>
      <c r="C5" s="1278" t="s">
        <v>161</v>
      </c>
      <c r="D5" s="1278"/>
      <c r="E5" s="1278"/>
      <c r="F5" s="1278"/>
      <c r="G5" s="1278"/>
    </row>
    <row r="6" spans="1:8" s="350" customFormat="1" ht="21" customHeight="1" x14ac:dyDescent="0.25">
      <c r="A6" s="1302"/>
      <c r="B6" s="1277"/>
      <c r="C6" s="1033" t="s">
        <v>971</v>
      </c>
      <c r="D6" s="1033" t="s">
        <v>972</v>
      </c>
      <c r="E6" s="1033" t="s">
        <v>973</v>
      </c>
      <c r="F6" s="1033" t="s">
        <v>974</v>
      </c>
      <c r="G6" s="1033" t="s">
        <v>975</v>
      </c>
    </row>
    <row r="7" spans="1:8" ht="21" customHeight="1" x14ac:dyDescent="0.25">
      <c r="A7" s="1302"/>
      <c r="B7" s="1277"/>
      <c r="C7" s="372" t="s">
        <v>981</v>
      </c>
      <c r="D7" s="372" t="s">
        <v>981</v>
      </c>
      <c r="E7" s="372" t="s">
        <v>981</v>
      </c>
      <c r="F7" s="372" t="s">
        <v>981</v>
      </c>
      <c r="G7" s="372" t="s">
        <v>981</v>
      </c>
    </row>
    <row r="8" spans="1:8" ht="21" customHeight="1" x14ac:dyDescent="0.25">
      <c r="A8" s="48" t="s">
        <v>162</v>
      </c>
      <c r="B8" s="73" t="s">
        <v>163</v>
      </c>
      <c r="C8" s="351"/>
      <c r="D8" s="351"/>
      <c r="E8" s="351"/>
      <c r="F8" s="351"/>
      <c r="G8" s="351"/>
    </row>
    <row r="9" spans="1:8" ht="33" customHeight="1" x14ac:dyDescent="0.25">
      <c r="A9" s="49">
        <v>1</v>
      </c>
      <c r="B9" s="72" t="s">
        <v>164</v>
      </c>
      <c r="C9" s="1315">
        <f ca="1">'F1'!N53</f>
        <v>6.8469350683042869</v>
      </c>
      <c r="D9" s="1315">
        <f ca="1">'F1'!O53</f>
        <v>6.8060059974722211</v>
      </c>
      <c r="E9" s="1315">
        <f ca="1">'F1'!P53</f>
        <v>6.6340521765512923</v>
      </c>
      <c r="F9" s="1315">
        <f ca="1">'F1'!Q53</f>
        <v>6.275693498106536</v>
      </c>
      <c r="G9" s="1315">
        <f ca="1">'F1'!R53</f>
        <v>6.2303076947708869</v>
      </c>
    </row>
    <row r="10" spans="1:8" ht="33" customHeight="1" x14ac:dyDescent="0.25">
      <c r="A10" s="49">
        <v>2</v>
      </c>
      <c r="B10" s="72" t="s">
        <v>165</v>
      </c>
      <c r="C10" s="1316"/>
      <c r="D10" s="1316"/>
      <c r="E10" s="1316"/>
      <c r="F10" s="1316"/>
      <c r="G10" s="1316"/>
    </row>
    <row r="11" spans="1:8" ht="35.25" customHeight="1" x14ac:dyDescent="0.25">
      <c r="A11" s="49">
        <v>3</v>
      </c>
      <c r="B11" s="72" t="s">
        <v>166</v>
      </c>
      <c r="C11" s="1316"/>
      <c r="D11" s="1316"/>
      <c r="E11" s="1316"/>
      <c r="F11" s="1316"/>
      <c r="G11" s="1316"/>
    </row>
    <row r="12" spans="1:8" ht="33" customHeight="1" x14ac:dyDescent="0.25">
      <c r="A12" s="49">
        <v>4</v>
      </c>
      <c r="B12" s="72" t="s">
        <v>167</v>
      </c>
      <c r="C12" s="1317"/>
      <c r="D12" s="1317"/>
      <c r="E12" s="1317"/>
      <c r="F12" s="1317"/>
      <c r="G12" s="1317"/>
    </row>
    <row r="13" spans="1:8" ht="21" customHeight="1" x14ac:dyDescent="0.25">
      <c r="A13" s="49">
        <v>5</v>
      </c>
      <c r="B13" s="72" t="s">
        <v>168</v>
      </c>
      <c r="C13" s="10"/>
      <c r="D13" s="8"/>
      <c r="E13" s="10"/>
      <c r="F13" s="10"/>
      <c r="G13" s="8"/>
    </row>
    <row r="14" spans="1:8" ht="21" customHeight="1" x14ac:dyDescent="0.25">
      <c r="A14" s="49">
        <v>6</v>
      </c>
      <c r="B14" s="72" t="s">
        <v>169</v>
      </c>
      <c r="C14" s="10"/>
      <c r="D14" s="8"/>
      <c r="E14" s="10"/>
      <c r="F14" s="10"/>
      <c r="G14" s="8"/>
    </row>
    <row r="15" spans="1:8" ht="21" customHeight="1" x14ac:dyDescent="0.25">
      <c r="A15" s="49">
        <v>7</v>
      </c>
      <c r="B15" s="72" t="s">
        <v>170</v>
      </c>
      <c r="C15" s="10"/>
      <c r="D15" s="10"/>
      <c r="E15" s="10"/>
      <c r="F15" s="10"/>
      <c r="G15" s="10"/>
    </row>
    <row r="16" spans="1:8" ht="21" customHeight="1" x14ac:dyDescent="0.25">
      <c r="A16" s="49"/>
      <c r="B16" s="15" t="s">
        <v>171</v>
      </c>
      <c r="C16" s="8"/>
      <c r="D16" s="8"/>
      <c r="E16" s="8"/>
      <c r="F16" s="8"/>
      <c r="G16" s="8"/>
    </row>
    <row r="17" spans="1:7" ht="21" customHeight="1" x14ac:dyDescent="0.25">
      <c r="A17" s="49"/>
      <c r="B17" s="15" t="s">
        <v>172</v>
      </c>
      <c r="C17" s="194"/>
      <c r="D17" s="194"/>
      <c r="E17" s="194"/>
      <c r="F17" s="194"/>
      <c r="G17" s="194"/>
    </row>
    <row r="18" spans="1:7" ht="21" customHeight="1" x14ac:dyDescent="0.25">
      <c r="A18" s="49"/>
      <c r="B18" s="374" t="s">
        <v>178</v>
      </c>
      <c r="C18" s="1053">
        <f ca="1">C9</f>
        <v>6.8469350683042869</v>
      </c>
      <c r="D18" s="1053">
        <f t="shared" ref="D18:G18" ca="1" si="0">D9</f>
        <v>6.8060059974722211</v>
      </c>
      <c r="E18" s="1053">
        <f t="shared" ca="1" si="0"/>
        <v>6.6340521765512923</v>
      </c>
      <c r="F18" s="1053">
        <f t="shared" ca="1" si="0"/>
        <v>6.275693498106536</v>
      </c>
      <c r="G18" s="1053">
        <f t="shared" ca="1" si="0"/>
        <v>6.2303076947708869</v>
      </c>
    </row>
    <row r="19" spans="1:7" ht="21" customHeight="1" x14ac:dyDescent="0.25">
      <c r="A19" s="49"/>
      <c r="B19" s="358"/>
      <c r="C19" s="5"/>
      <c r="D19" s="5"/>
      <c r="E19" s="5"/>
      <c r="F19" s="5"/>
      <c r="G19" s="5"/>
    </row>
    <row r="20" spans="1:7" ht="30" customHeight="1" x14ac:dyDescent="0.25">
      <c r="A20" s="48" t="s">
        <v>173</v>
      </c>
      <c r="B20" s="73" t="s">
        <v>175</v>
      </c>
      <c r="C20" s="351"/>
      <c r="D20" s="351"/>
      <c r="E20" s="351"/>
      <c r="F20" s="351"/>
      <c r="G20" s="351"/>
    </row>
    <row r="21" spans="1:7" ht="21" customHeight="1" x14ac:dyDescent="0.25">
      <c r="A21" s="49">
        <v>1</v>
      </c>
      <c r="B21" s="191"/>
      <c r="C21" s="11"/>
      <c r="D21" s="11"/>
      <c r="E21" s="11"/>
      <c r="F21" s="11"/>
      <c r="G21" s="11"/>
    </row>
    <row r="22" spans="1:7" ht="21" customHeight="1" x14ac:dyDescent="0.25">
      <c r="A22" s="49">
        <v>2</v>
      </c>
      <c r="B22" s="191"/>
      <c r="C22" s="11"/>
      <c r="D22" s="11"/>
      <c r="E22" s="11"/>
      <c r="F22" s="11"/>
      <c r="G22" s="11"/>
    </row>
    <row r="23" spans="1:7" ht="21" customHeight="1" x14ac:dyDescent="0.25">
      <c r="A23" s="22"/>
      <c r="B23" s="374" t="s">
        <v>178</v>
      </c>
      <c r="C23" s="377"/>
      <c r="D23" s="377"/>
      <c r="E23" s="377"/>
      <c r="F23" s="377"/>
      <c r="G23" s="377"/>
    </row>
    <row r="24" spans="1:7" ht="21" customHeight="1" x14ac:dyDescent="0.25">
      <c r="A24" s="198"/>
      <c r="B24" s="374" t="s">
        <v>396</v>
      </c>
      <c r="C24" s="1053">
        <f ca="1">C18+C23</f>
        <v>6.8469350683042869</v>
      </c>
      <c r="D24" s="1053">
        <f t="shared" ref="D24:G24" ca="1" si="1">D18+D23</f>
        <v>6.8060059974722211</v>
      </c>
      <c r="E24" s="1053">
        <f t="shared" ca="1" si="1"/>
        <v>6.6340521765512923</v>
      </c>
      <c r="F24" s="1053">
        <f t="shared" ca="1" si="1"/>
        <v>6.275693498106536</v>
      </c>
      <c r="G24" s="1053">
        <f t="shared" ca="1" si="1"/>
        <v>6.2303076947708869</v>
      </c>
    </row>
    <row r="25" spans="1:7" ht="21" customHeight="1" x14ac:dyDescent="0.25">
      <c r="A25" s="197" t="s">
        <v>577</v>
      </c>
      <c r="B25" s="197" t="s">
        <v>578</v>
      </c>
      <c r="C25" s="1096">
        <v>0</v>
      </c>
      <c r="D25" s="1096">
        <v>0</v>
      </c>
      <c r="E25" s="1096">
        <v>0</v>
      </c>
      <c r="F25" s="1096">
        <v>0</v>
      </c>
      <c r="G25" s="1096">
        <v>0</v>
      </c>
    </row>
    <row r="26" spans="1:7" ht="21" customHeight="1" x14ac:dyDescent="0.25">
      <c r="A26" s="198"/>
      <c r="B26" s="198"/>
      <c r="C26" s="1097"/>
      <c r="D26" s="1097"/>
      <c r="E26" s="1097"/>
      <c r="F26" s="1097"/>
      <c r="G26" s="1097"/>
    </row>
    <row r="27" spans="1:7" ht="21" customHeight="1" x14ac:dyDescent="0.25">
      <c r="A27" s="198"/>
      <c r="B27" s="198" t="s">
        <v>579</v>
      </c>
      <c r="C27" s="1097">
        <f ca="1">C24-C25</f>
        <v>6.8469350683042869</v>
      </c>
      <c r="D27" s="1097">
        <f t="shared" ref="D27:G27" ca="1" si="2">D24-D25</f>
        <v>6.8060059974722211</v>
      </c>
      <c r="E27" s="1097">
        <f t="shared" ca="1" si="2"/>
        <v>6.6340521765512923</v>
      </c>
      <c r="F27" s="1097">
        <f t="shared" ca="1" si="2"/>
        <v>6.275693498106536</v>
      </c>
      <c r="G27" s="1097">
        <f t="shared" ca="1" si="2"/>
        <v>6.2303076947708869</v>
      </c>
    </row>
    <row r="28" spans="1:7" ht="21" customHeight="1" x14ac:dyDescent="0.25">
      <c r="A28" s="193"/>
      <c r="B28" s="193"/>
    </row>
    <row r="29" spans="1:7" ht="21" customHeight="1" x14ac:dyDescent="0.25">
      <c r="A29" s="189"/>
      <c r="B29" s="189"/>
    </row>
    <row r="30" spans="1:7" ht="21" customHeight="1" x14ac:dyDescent="0.25">
      <c r="A30" s="189"/>
      <c r="B30" s="189"/>
    </row>
    <row r="31" spans="1:7" ht="21" hidden="1" customHeight="1" x14ac:dyDescent="0.25">
      <c r="A31" s="189"/>
      <c r="B31" s="189"/>
    </row>
    <row r="32" spans="1:7" ht="21" hidden="1" customHeight="1" x14ac:dyDescent="0.25">
      <c r="A32" s="189"/>
      <c r="B32" s="189"/>
    </row>
    <row r="33" spans="1:2" ht="21" hidden="1" customHeight="1" x14ac:dyDescent="0.25">
      <c r="A33" s="186" t="s">
        <v>319</v>
      </c>
      <c r="B33" s="186"/>
    </row>
    <row r="34" spans="1:2" ht="21" hidden="1" customHeight="1" x14ac:dyDescent="0.25">
      <c r="A34" s="149">
        <v>1</v>
      </c>
      <c r="B34" s="187" t="s">
        <v>475</v>
      </c>
    </row>
    <row r="35" spans="1:2" ht="21" hidden="1" customHeight="1" x14ac:dyDescent="0.25">
      <c r="A35" s="149">
        <v>2</v>
      </c>
      <c r="B35" s="4" t="s">
        <v>482</v>
      </c>
    </row>
    <row r="36" spans="1:2" ht="21" hidden="1" customHeight="1" x14ac:dyDescent="0.25">
      <c r="A36" s="149">
        <v>3</v>
      </c>
      <c r="B36" s="4" t="s">
        <v>467</v>
      </c>
    </row>
    <row r="37" spans="1:2" ht="21" hidden="1" customHeight="1" x14ac:dyDescent="0.25">
      <c r="A37" s="149">
        <v>4</v>
      </c>
      <c r="B37" s="4" t="s">
        <v>468</v>
      </c>
    </row>
    <row r="38" spans="1:2" ht="21" hidden="1" customHeight="1" x14ac:dyDescent="0.25">
      <c r="A38" s="149">
        <v>5</v>
      </c>
      <c r="B38" s="4" t="s">
        <v>470</v>
      </c>
    </row>
    <row r="39" spans="1:2" ht="21" customHeight="1" x14ac:dyDescent="0.25"/>
  </sheetData>
  <mergeCells count="13">
    <mergeCell ref="C9:C12"/>
    <mergeCell ref="D9:D12"/>
    <mergeCell ref="E9:E12"/>
    <mergeCell ref="F9:F12"/>
    <mergeCell ref="G9:G12"/>
    <mergeCell ref="A1:B1"/>
    <mergeCell ref="C5:G5"/>
    <mergeCell ref="F4:G4"/>
    <mergeCell ref="D4:E4"/>
    <mergeCell ref="A5:A7"/>
    <mergeCell ref="B5:B7"/>
    <mergeCell ref="A2:B2"/>
    <mergeCell ref="G3:H3"/>
  </mergeCells>
  <pageMargins left="0.7" right="0.7" top="0.75" bottom="0.75" header="0.3" footer="0.3"/>
  <pageSetup paperSize="9" scale="8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0"/>
    <pageSetUpPr fitToPage="1"/>
  </sheetPr>
  <dimension ref="A1:I41"/>
  <sheetViews>
    <sheetView showGridLines="0" view="pageBreakPreview" zoomScale="90" zoomScaleNormal="100" zoomScaleSheetLayoutView="90" workbookViewId="0">
      <selection activeCell="G10" sqref="G10"/>
    </sheetView>
  </sheetViews>
  <sheetFormatPr defaultRowHeight="15" x14ac:dyDescent="0.25"/>
  <cols>
    <col min="1" max="1" width="10" style="77" customWidth="1"/>
    <col min="2" max="6" width="16.85546875" style="77" customWidth="1"/>
    <col min="7" max="7" width="20.5703125" style="77" customWidth="1"/>
    <col min="8" max="8" width="16.85546875" style="77" customWidth="1"/>
    <col min="9" max="16384" width="9.140625" style="77"/>
  </cols>
  <sheetData>
    <row r="1" spans="1:9" s="415" customFormat="1" x14ac:dyDescent="0.25">
      <c r="A1" s="1280" t="s">
        <v>616</v>
      </c>
      <c r="B1" s="1280"/>
    </row>
    <row r="2" spans="1:9" ht="21" customHeight="1" x14ac:dyDescent="0.25">
      <c r="A2" s="971" t="s">
        <v>47</v>
      </c>
      <c r="B2" s="369"/>
      <c r="C2" s="369"/>
      <c r="D2" s="1100" t="str">
        <f>'F1'!$L$2</f>
        <v>Rosa Power Supply Company Limited</v>
      </c>
      <c r="E2" s="369"/>
      <c r="F2" s="369"/>
      <c r="G2" s="369"/>
      <c r="H2" s="369"/>
    </row>
    <row r="3" spans="1:9" ht="21" customHeight="1" x14ac:dyDescent="0.25">
      <c r="A3" s="812" t="s">
        <v>8</v>
      </c>
      <c r="B3" s="812"/>
      <c r="C3" s="812"/>
      <c r="D3" s="812"/>
      <c r="E3" s="812"/>
      <c r="F3" s="812"/>
      <c r="G3" s="1314"/>
      <c r="H3" s="1314"/>
    </row>
    <row r="4" spans="1:9" ht="21" customHeight="1" x14ac:dyDescent="0.25">
      <c r="A4" s="1270"/>
      <c r="B4" s="1283"/>
      <c r="C4" s="1283"/>
      <c r="D4" s="1283"/>
      <c r="E4" s="1283"/>
      <c r="F4" s="1283"/>
      <c r="G4" s="1283"/>
      <c r="H4" s="1283"/>
      <c r="I4" s="128"/>
    </row>
    <row r="5" spans="1:9" ht="21" customHeight="1" x14ac:dyDescent="0.25">
      <c r="A5" s="1319" t="s">
        <v>1004</v>
      </c>
      <c r="B5" s="1320"/>
      <c r="C5" s="1320"/>
      <c r="D5" s="1320"/>
      <c r="E5" s="1320"/>
      <c r="F5" s="1320"/>
      <c r="G5" s="1320"/>
      <c r="H5" s="1321"/>
    </row>
    <row r="6" spans="1:9" ht="53.25" customHeight="1" x14ac:dyDescent="0.25">
      <c r="A6" s="416" t="s">
        <v>184</v>
      </c>
      <c r="B6" s="416" t="s">
        <v>185</v>
      </c>
      <c r="C6" s="416" t="s">
        <v>186</v>
      </c>
      <c r="D6" s="416" t="s">
        <v>187</v>
      </c>
      <c r="E6" s="416" t="s">
        <v>188</v>
      </c>
      <c r="F6" s="416" t="s">
        <v>189</v>
      </c>
      <c r="G6" s="416" t="s">
        <v>190</v>
      </c>
      <c r="H6" s="416" t="s">
        <v>191</v>
      </c>
    </row>
    <row r="7" spans="1:9" ht="30" x14ac:dyDescent="0.25">
      <c r="A7" s="125">
        <v>1</v>
      </c>
      <c r="B7" s="1098" t="s">
        <v>1474</v>
      </c>
      <c r="C7" s="1099" t="s">
        <v>1475</v>
      </c>
      <c r="D7" s="1099" t="s">
        <v>1476</v>
      </c>
      <c r="E7" s="1099" t="s">
        <v>1513</v>
      </c>
      <c r="F7" s="1099">
        <v>400</v>
      </c>
      <c r="G7" s="1099">
        <v>7.2</v>
      </c>
      <c r="H7" s="1099" t="s">
        <v>1477</v>
      </c>
    </row>
    <row r="8" spans="1:9" ht="21" customHeight="1" x14ac:dyDescent="0.25">
      <c r="A8" s="49">
        <v>2</v>
      </c>
      <c r="B8" s="6"/>
      <c r="C8" s="49"/>
      <c r="D8" s="49"/>
      <c r="E8" s="49"/>
      <c r="F8" s="49"/>
      <c r="G8" s="49"/>
      <c r="H8" s="49"/>
    </row>
    <row r="9" spans="1:9" ht="21" customHeight="1" x14ac:dyDescent="0.25">
      <c r="A9" s="125">
        <v>3</v>
      </c>
      <c r="B9" s="6"/>
      <c r="C9" s="49"/>
      <c r="D9" s="49"/>
      <c r="E9" s="49"/>
      <c r="F9" s="49"/>
      <c r="G9" s="49"/>
      <c r="H9" s="49"/>
    </row>
    <row r="10" spans="1:9" ht="21" customHeight="1" x14ac:dyDescent="0.25">
      <c r="A10" s="48" t="s">
        <v>192</v>
      </c>
      <c r="B10" s="199"/>
      <c r="C10" s="49"/>
      <c r="D10" s="49"/>
      <c r="E10" s="49"/>
      <c r="F10" s="49"/>
      <c r="G10" s="49"/>
      <c r="H10" s="49"/>
    </row>
    <row r="11" spans="1:9" ht="21" customHeight="1" x14ac:dyDescent="0.25">
      <c r="A11" s="48" t="s">
        <v>192</v>
      </c>
      <c r="B11" s="199"/>
      <c r="C11" s="49"/>
      <c r="D11" s="49"/>
      <c r="E11" s="49"/>
      <c r="F11" s="49"/>
      <c r="G11" s="49"/>
      <c r="H11" s="49"/>
    </row>
    <row r="12" spans="1:9" ht="21" customHeight="1" x14ac:dyDescent="0.25">
      <c r="A12" s="48" t="s">
        <v>192</v>
      </c>
      <c r="B12" s="6"/>
      <c r="C12" s="49"/>
      <c r="D12" s="49"/>
      <c r="E12" s="49"/>
      <c r="F12" s="49"/>
      <c r="G12" s="49"/>
      <c r="H12" s="49"/>
    </row>
    <row r="13" spans="1:9" ht="21" customHeight="1" x14ac:dyDescent="0.25">
      <c r="A13" s="48" t="s">
        <v>192</v>
      </c>
      <c r="B13" s="15"/>
      <c r="C13" s="49"/>
      <c r="D13" s="49"/>
      <c r="E13" s="49"/>
      <c r="F13" s="49"/>
      <c r="G13" s="49"/>
      <c r="H13" s="49"/>
    </row>
    <row r="14" spans="1:9" ht="21" customHeight="1" x14ac:dyDescent="0.25">
      <c r="A14" s="1322"/>
      <c r="B14" s="1322"/>
      <c r="C14" s="1322"/>
      <c r="D14" s="1322"/>
      <c r="E14" s="1322"/>
      <c r="F14" s="1322"/>
      <c r="G14" s="1322"/>
      <c r="H14" s="1322"/>
    </row>
    <row r="15" spans="1:9" ht="21" customHeight="1" x14ac:dyDescent="0.25">
      <c r="A15" s="1319" t="s">
        <v>1005</v>
      </c>
      <c r="B15" s="1320"/>
      <c r="C15" s="1320"/>
      <c r="D15" s="1320"/>
      <c r="E15" s="1320"/>
      <c r="F15" s="1320"/>
      <c r="G15" s="1320"/>
      <c r="H15" s="1321"/>
    </row>
    <row r="16" spans="1:9" ht="67.5" customHeight="1" x14ac:dyDescent="0.25">
      <c r="A16" s="416" t="s">
        <v>184</v>
      </c>
      <c r="B16" s="456" t="s">
        <v>194</v>
      </c>
      <c r="C16" s="416" t="s">
        <v>195</v>
      </c>
      <c r="D16" s="416" t="s">
        <v>196</v>
      </c>
      <c r="E16" s="416" t="s">
        <v>197</v>
      </c>
      <c r="F16" s="416" t="s">
        <v>198</v>
      </c>
      <c r="G16" s="416" t="s">
        <v>191</v>
      </c>
      <c r="H16" s="416" t="s">
        <v>199</v>
      </c>
    </row>
    <row r="17" spans="1:8" ht="60" x14ac:dyDescent="0.25">
      <c r="A17" s="125">
        <v>1</v>
      </c>
      <c r="B17" s="46" t="s">
        <v>1517</v>
      </c>
      <c r="C17" s="816" t="s">
        <v>1514</v>
      </c>
      <c r="D17" s="816" t="s">
        <v>1515</v>
      </c>
      <c r="E17" s="816"/>
      <c r="F17" s="816">
        <v>4</v>
      </c>
      <c r="G17" s="1083" t="s">
        <v>1516</v>
      </c>
      <c r="H17" s="816" t="s">
        <v>473</v>
      </c>
    </row>
    <row r="18" spans="1:8" ht="21" customHeight="1" x14ac:dyDescent="0.25">
      <c r="A18" s="49">
        <v>2</v>
      </c>
      <c r="B18" s="6"/>
      <c r="C18" s="49"/>
      <c r="D18" s="49"/>
      <c r="E18" s="49"/>
      <c r="F18" s="49"/>
      <c r="G18" s="49"/>
      <c r="H18" s="49"/>
    </row>
    <row r="19" spans="1:8" ht="21" customHeight="1" x14ac:dyDescent="0.25">
      <c r="A19" s="49">
        <v>3</v>
      </c>
      <c r="B19" s="15"/>
      <c r="C19" s="49"/>
      <c r="D19" s="49"/>
      <c r="E19" s="49"/>
      <c r="F19" s="49"/>
      <c r="G19" s="49"/>
      <c r="H19" s="49"/>
    </row>
    <row r="20" spans="1:8" ht="21" customHeight="1" x14ac:dyDescent="0.25">
      <c r="A20" s="48" t="s">
        <v>192</v>
      </c>
      <c r="B20" s="6"/>
      <c r="C20" s="49"/>
      <c r="D20" s="49"/>
      <c r="E20" s="49"/>
      <c r="F20" s="49"/>
      <c r="G20" s="49"/>
      <c r="H20" s="49"/>
    </row>
    <row r="21" spans="1:8" ht="21" customHeight="1" x14ac:dyDescent="0.25">
      <c r="A21" s="48" t="s">
        <v>192</v>
      </c>
      <c r="B21" s="6"/>
      <c r="C21" s="49"/>
      <c r="D21" s="49"/>
      <c r="E21" s="49"/>
      <c r="F21" s="49"/>
      <c r="G21" s="49"/>
      <c r="H21" s="49"/>
    </row>
    <row r="22" spans="1:8" ht="21" customHeight="1" x14ac:dyDescent="0.25">
      <c r="A22" s="48" t="s">
        <v>192</v>
      </c>
      <c r="B22" s="6"/>
      <c r="C22" s="49"/>
      <c r="D22" s="49"/>
      <c r="E22" s="49"/>
      <c r="F22" s="49"/>
      <c r="G22" s="49"/>
      <c r="H22" s="49"/>
    </row>
    <row r="23" spans="1:8" ht="21" customHeight="1" x14ac:dyDescent="0.25">
      <c r="A23" s="45"/>
      <c r="B23" s="6"/>
      <c r="C23" s="49"/>
      <c r="D23" s="49"/>
      <c r="E23" s="49"/>
      <c r="F23" s="49"/>
      <c r="G23" s="49"/>
      <c r="H23" s="49"/>
    </row>
    <row r="24" spans="1:8" ht="21" customHeight="1" x14ac:dyDescent="0.25">
      <c r="A24" s="1323" t="s">
        <v>1192</v>
      </c>
      <c r="B24" s="1324"/>
      <c r="C24" s="1324"/>
      <c r="D24" s="1324"/>
      <c r="E24" s="1324"/>
      <c r="F24" s="1324"/>
      <c r="G24" s="1324"/>
      <c r="H24" s="1325"/>
    </row>
    <row r="25" spans="1:8" ht="21" customHeight="1" x14ac:dyDescent="0.25">
      <c r="A25" s="14"/>
    </row>
    <row r="26" spans="1:8" ht="21" customHeight="1" x14ac:dyDescent="0.25">
      <c r="A26" s="14"/>
    </row>
    <row r="27" spans="1:8" ht="21" customHeight="1" x14ac:dyDescent="0.25">
      <c r="A27" s="200"/>
      <c r="B27" s="154"/>
      <c r="C27" s="51"/>
      <c r="D27" s="51"/>
      <c r="E27" s="51"/>
      <c r="F27" s="1276"/>
      <c r="G27" s="1276"/>
      <c r="H27" s="1276"/>
    </row>
    <row r="28" spans="1:8" ht="21" customHeight="1" x14ac:dyDescent="0.25">
      <c r="A28" s="200"/>
      <c r="B28" s="154"/>
      <c r="C28" s="51"/>
      <c r="D28" s="51"/>
      <c r="E28" s="51"/>
      <c r="F28" s="51"/>
      <c r="G28" s="151"/>
      <c r="H28" s="151"/>
    </row>
    <row r="29" spans="1:8" ht="21" hidden="1" customHeight="1" x14ac:dyDescent="0.25">
      <c r="A29" s="200"/>
      <c r="B29" s="154"/>
      <c r="C29" s="51"/>
      <c r="D29" s="51"/>
      <c r="E29" s="51"/>
      <c r="F29" s="51"/>
      <c r="G29" s="151"/>
      <c r="H29" s="151"/>
    </row>
    <row r="30" spans="1:8" ht="21" hidden="1" customHeight="1" x14ac:dyDescent="0.25">
      <c r="A30" s="186" t="s">
        <v>319</v>
      </c>
      <c r="B30" s="186"/>
      <c r="C30" s="186"/>
      <c r="D30" s="186"/>
      <c r="E30" s="186"/>
      <c r="F30" s="186"/>
      <c r="G30" s="186"/>
      <c r="H30" s="186"/>
    </row>
    <row r="31" spans="1:8" ht="21" hidden="1" customHeight="1" x14ac:dyDescent="0.25">
      <c r="A31" s="149">
        <v>1</v>
      </c>
      <c r="B31" s="187" t="s">
        <v>475</v>
      </c>
      <c r="C31" s="1318" t="s">
        <v>556</v>
      </c>
      <c r="D31" s="1253"/>
      <c r="E31" s="1253"/>
      <c r="F31" s="1253"/>
      <c r="G31" s="1253"/>
      <c r="H31" s="1293"/>
    </row>
    <row r="32" spans="1:8" ht="21" hidden="1" customHeight="1" x14ac:dyDescent="0.25">
      <c r="A32" s="149">
        <v>2</v>
      </c>
      <c r="B32" s="4" t="s">
        <v>482</v>
      </c>
      <c r="C32" s="1318" t="s">
        <v>615</v>
      </c>
      <c r="D32" s="1253"/>
      <c r="E32" s="1253"/>
      <c r="F32" s="1253"/>
      <c r="G32" s="1253"/>
      <c r="H32" s="1293"/>
    </row>
    <row r="33" spans="1:8" ht="21" hidden="1" customHeight="1" x14ac:dyDescent="0.25">
      <c r="A33" s="149">
        <v>3</v>
      </c>
      <c r="B33" s="4" t="s">
        <v>467</v>
      </c>
      <c r="C33" s="1318" t="s">
        <v>465</v>
      </c>
      <c r="D33" s="1253"/>
      <c r="E33" s="1253"/>
      <c r="F33" s="1253"/>
      <c r="G33" s="1253"/>
      <c r="H33" s="1293"/>
    </row>
    <row r="34" spans="1:8" ht="21" hidden="1" customHeight="1" x14ac:dyDescent="0.25">
      <c r="A34" s="149">
        <v>4</v>
      </c>
      <c r="B34" s="4" t="s">
        <v>468</v>
      </c>
      <c r="C34" s="1318"/>
      <c r="D34" s="1253"/>
      <c r="E34" s="1253"/>
      <c r="F34" s="1253"/>
      <c r="G34" s="1253"/>
      <c r="H34" s="1293"/>
    </row>
    <row r="35" spans="1:8" ht="21" hidden="1" customHeight="1" x14ac:dyDescent="0.25">
      <c r="A35" s="149">
        <v>5</v>
      </c>
      <c r="B35" s="4" t="s">
        <v>470</v>
      </c>
      <c r="C35" s="1318"/>
      <c r="D35" s="1253"/>
      <c r="E35" s="1253"/>
      <c r="F35" s="1253"/>
      <c r="G35" s="1253"/>
      <c r="H35" s="1293"/>
    </row>
    <row r="36" spans="1:8" hidden="1" x14ac:dyDescent="0.25"/>
    <row r="37" spans="1:8" hidden="1" x14ac:dyDescent="0.25"/>
    <row r="38" spans="1:8" hidden="1" x14ac:dyDescent="0.25"/>
    <row r="39" spans="1:8" hidden="1" x14ac:dyDescent="0.25"/>
    <row r="40" spans="1:8" hidden="1" x14ac:dyDescent="0.25"/>
    <row r="41" spans="1:8" hidden="1" x14ac:dyDescent="0.25"/>
  </sheetData>
  <mergeCells count="13">
    <mergeCell ref="A1:B1"/>
    <mergeCell ref="C34:H34"/>
    <mergeCell ref="C35:H35"/>
    <mergeCell ref="G3:H3"/>
    <mergeCell ref="A4:H4"/>
    <mergeCell ref="A5:H5"/>
    <mergeCell ref="A14:H14"/>
    <mergeCell ref="A15:H15"/>
    <mergeCell ref="C31:H31"/>
    <mergeCell ref="C32:H32"/>
    <mergeCell ref="C33:H33"/>
    <mergeCell ref="A24:H24"/>
    <mergeCell ref="F27:H27"/>
  </mergeCells>
  <pageMargins left="0.7" right="0.7" top="0.75" bottom="0.75" header="0.3" footer="0.3"/>
  <pageSetup paperSize="9"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0"/>
    <pageSetUpPr fitToPage="1"/>
  </sheetPr>
  <dimension ref="A1:R36"/>
  <sheetViews>
    <sheetView showGridLines="0" view="pageBreakPreview" zoomScale="90" zoomScaleNormal="100" zoomScaleSheetLayoutView="90" workbookViewId="0">
      <pane xSplit="3" ySplit="7" topLeftCell="D8" activePane="bottomRight" state="frozen"/>
      <selection pane="topRight" activeCell="D1" sqref="D1"/>
      <selection pane="bottomLeft" activeCell="A8" sqref="A8"/>
      <selection pane="bottomRight" activeCell="L2" sqref="L2"/>
    </sheetView>
  </sheetViews>
  <sheetFormatPr defaultRowHeight="15" x14ac:dyDescent="0.25"/>
  <cols>
    <col min="1" max="1" width="9.140625" style="77"/>
    <col min="2" max="2" width="43.5703125" style="77" customWidth="1"/>
    <col min="3" max="3" width="12.28515625" style="77" customWidth="1"/>
    <col min="4" max="6" width="12.28515625" style="523" hidden="1" customWidth="1"/>
    <col min="7" max="11" width="13.140625" style="77" hidden="1" customWidth="1"/>
    <col min="12" max="12" width="13.140625" style="415" customWidth="1"/>
    <col min="13" max="13" width="17.28515625" style="77" bestFit="1" customWidth="1"/>
    <col min="14" max="18" width="12.85546875" style="77" bestFit="1" customWidth="1"/>
    <col min="19" max="16384" width="9.140625" style="77"/>
  </cols>
  <sheetData>
    <row r="1" spans="1:18" s="415" customFormat="1" x14ac:dyDescent="0.25">
      <c r="A1" s="1280" t="s">
        <v>846</v>
      </c>
      <c r="B1" s="1280"/>
      <c r="D1" s="523"/>
      <c r="E1" s="523"/>
      <c r="F1" s="523"/>
    </row>
    <row r="2" spans="1:18" ht="21" customHeight="1" x14ac:dyDescent="0.25">
      <c r="A2" s="1270" t="s">
        <v>47</v>
      </c>
      <c r="B2" s="1283"/>
      <c r="C2" s="1283"/>
      <c r="D2" s="1283"/>
      <c r="E2" s="1283"/>
      <c r="F2" s="1283"/>
      <c r="G2" s="1283"/>
      <c r="H2" s="1283"/>
      <c r="I2" s="1283"/>
      <c r="J2" s="1283"/>
      <c r="K2" s="1283"/>
      <c r="L2" s="415" t="str">
        <f>'F5'!D2</f>
        <v>Rosa Power Supply Company Limited</v>
      </c>
    </row>
    <row r="3" spans="1:18" ht="21" customHeight="1" x14ac:dyDescent="0.25">
      <c r="A3" s="812" t="s">
        <v>10</v>
      </c>
      <c r="B3" s="812"/>
      <c r="C3" s="1314"/>
      <c r="D3" s="1314"/>
      <c r="E3" s="1314"/>
      <c r="F3" s="1314"/>
      <c r="G3" s="1314"/>
      <c r="H3" s="1314"/>
      <c r="I3" s="758"/>
      <c r="J3" s="1314"/>
      <c r="K3" s="1314"/>
      <c r="L3" s="413"/>
      <c r="M3" s="1314"/>
      <c r="N3" s="1314"/>
      <c r="O3" s="1314"/>
      <c r="P3" s="1314"/>
      <c r="Q3" s="1314"/>
      <c r="R3" s="1314"/>
    </row>
    <row r="4" spans="1:18" ht="21" customHeight="1" x14ac:dyDescent="0.25">
      <c r="A4" s="44"/>
      <c r="B4" s="44"/>
      <c r="C4" s="1322"/>
      <c r="D4" s="1322"/>
      <c r="E4" s="1322"/>
      <c r="F4" s="1322"/>
      <c r="G4" s="1276"/>
      <c r="H4" s="1276"/>
      <c r="I4" s="1276"/>
      <c r="J4" s="1276"/>
      <c r="K4" s="1276"/>
      <c r="L4" s="411"/>
    </row>
    <row r="5" spans="1:18" ht="21" customHeight="1" x14ac:dyDescent="0.25">
      <c r="A5" s="1302" t="s">
        <v>384</v>
      </c>
      <c r="B5" s="1304" t="s">
        <v>49</v>
      </c>
      <c r="C5" s="1304" t="s">
        <v>1006</v>
      </c>
      <c r="D5" s="1265" t="s">
        <v>1183</v>
      </c>
      <c r="E5" s="1272"/>
      <c r="F5" s="1272"/>
      <c r="G5" s="1272"/>
      <c r="H5" s="1266"/>
      <c r="I5" s="1278" t="s">
        <v>969</v>
      </c>
      <c r="J5" s="1278"/>
      <c r="K5" s="1278"/>
      <c r="L5" s="1281" t="s">
        <v>970</v>
      </c>
      <c r="M5" s="1282"/>
      <c r="N5" s="1278" t="s">
        <v>161</v>
      </c>
      <c r="O5" s="1278"/>
      <c r="P5" s="1278"/>
      <c r="Q5" s="1278"/>
      <c r="R5" s="1278"/>
    </row>
    <row r="6" spans="1:18" s="350" customFormat="1" ht="30.75" customHeight="1" x14ac:dyDescent="0.25">
      <c r="A6" s="1302"/>
      <c r="B6" s="1304"/>
      <c r="C6" s="1304"/>
      <c r="D6" s="979" t="s">
        <v>1073</v>
      </c>
      <c r="E6" s="979" t="s">
        <v>1074</v>
      </c>
      <c r="F6" s="980" t="s">
        <v>1075</v>
      </c>
      <c r="G6" s="980" t="s">
        <v>1076</v>
      </c>
      <c r="H6" s="980" t="s">
        <v>1077</v>
      </c>
      <c r="I6" s="1265" t="s">
        <v>987</v>
      </c>
      <c r="J6" s="1272"/>
      <c r="K6" s="1266"/>
      <c r="L6" s="1265" t="s">
        <v>1078</v>
      </c>
      <c r="M6" s="1266"/>
      <c r="N6" s="946" t="s">
        <v>971</v>
      </c>
      <c r="O6" s="946" t="s">
        <v>972</v>
      </c>
      <c r="P6" s="946" t="s">
        <v>973</v>
      </c>
      <c r="Q6" s="946" t="s">
        <v>974</v>
      </c>
      <c r="R6" s="946" t="s">
        <v>975</v>
      </c>
    </row>
    <row r="7" spans="1:18" ht="48" customHeight="1" x14ac:dyDescent="0.25">
      <c r="A7" s="1302"/>
      <c r="B7" s="1304"/>
      <c r="C7" s="1304"/>
      <c r="D7" s="515" t="s">
        <v>976</v>
      </c>
      <c r="E7" s="515" t="s">
        <v>976</v>
      </c>
      <c r="F7" s="515" t="s">
        <v>976</v>
      </c>
      <c r="G7" s="373" t="s">
        <v>976</v>
      </c>
      <c r="H7" s="373" t="s">
        <v>976</v>
      </c>
      <c r="I7" s="524" t="s">
        <v>977</v>
      </c>
      <c r="J7" s="517" t="s">
        <v>978</v>
      </c>
      <c r="K7" s="517" t="s">
        <v>979</v>
      </c>
      <c r="L7" s="524" t="s">
        <v>977</v>
      </c>
      <c r="M7" s="524" t="s">
        <v>980</v>
      </c>
      <c r="N7" s="372" t="s">
        <v>981</v>
      </c>
      <c r="O7" s="372" t="s">
        <v>981</v>
      </c>
      <c r="P7" s="372" t="s">
        <v>981</v>
      </c>
      <c r="Q7" s="372" t="s">
        <v>981</v>
      </c>
      <c r="R7" s="372" t="s">
        <v>981</v>
      </c>
    </row>
    <row r="8" spans="1:18" ht="21" customHeight="1" x14ac:dyDescent="0.25">
      <c r="A8" s="45"/>
      <c r="B8" s="6"/>
      <c r="C8" s="49"/>
      <c r="D8" s="530"/>
      <c r="E8" s="530"/>
      <c r="F8" s="530"/>
      <c r="G8" s="48"/>
      <c r="H8" s="48"/>
      <c r="I8" s="48"/>
      <c r="J8" s="48"/>
      <c r="K8" s="48"/>
      <c r="L8" s="417"/>
      <c r="M8" s="352"/>
      <c r="N8" s="352"/>
      <c r="O8" s="352"/>
      <c r="P8" s="352"/>
      <c r="Q8" s="352"/>
      <c r="R8" s="352"/>
    </row>
    <row r="9" spans="1:18" ht="21" customHeight="1" x14ac:dyDescent="0.25">
      <c r="A9" s="49">
        <v>1</v>
      </c>
      <c r="B9" s="6" t="s">
        <v>200</v>
      </c>
      <c r="C9" s="49" t="s">
        <v>201</v>
      </c>
      <c r="D9" s="56">
        <v>0.14000000000000001</v>
      </c>
      <c r="E9" s="56">
        <v>0.14000000000000001</v>
      </c>
      <c r="F9" s="56">
        <v>0.14000000000000001</v>
      </c>
      <c r="G9" s="37">
        <v>0.155</v>
      </c>
      <c r="H9" s="37">
        <v>0.155</v>
      </c>
      <c r="I9" s="283">
        <v>0.155</v>
      </c>
      <c r="J9" s="283">
        <v>0.155</v>
      </c>
      <c r="K9" s="283">
        <v>0.155</v>
      </c>
      <c r="L9" s="991">
        <v>0.155</v>
      </c>
      <c r="M9" s="991">
        <v>0.155</v>
      </c>
      <c r="N9" s="991">
        <v>0.14499999999999999</v>
      </c>
      <c r="O9" s="991">
        <v>0.14499999999999999</v>
      </c>
      <c r="P9" s="991">
        <v>0.14499999999999999</v>
      </c>
      <c r="Q9" s="991">
        <v>0.14499999999999999</v>
      </c>
      <c r="R9" s="991">
        <v>0.14499999999999999</v>
      </c>
    </row>
    <row r="10" spans="1:18" ht="21" customHeight="1" x14ac:dyDescent="0.25">
      <c r="A10" s="49">
        <f>A9+1</f>
        <v>2</v>
      </c>
      <c r="B10" s="6" t="s">
        <v>202</v>
      </c>
      <c r="C10" s="49" t="s">
        <v>201</v>
      </c>
      <c r="D10" s="530"/>
      <c r="E10" s="530"/>
      <c r="F10" s="530"/>
      <c r="G10" s="265"/>
      <c r="H10" s="265"/>
      <c r="I10" s="284">
        <f t="shared" ref="I10:K10" si="0">+(0.3)*1.1*1.03</f>
        <v>0.33990000000000004</v>
      </c>
      <c r="J10" s="284">
        <f t="shared" si="0"/>
        <v>0.33990000000000004</v>
      </c>
      <c r="K10" s="284">
        <f t="shared" si="0"/>
        <v>0.33990000000000004</v>
      </c>
      <c r="L10" s="770"/>
      <c r="M10" s="1101">
        <f>(18.5%*1.12)*1.04</f>
        <v>0.21548800000000004</v>
      </c>
      <c r="N10" s="1101">
        <f>(15%*1.1)*1.04</f>
        <v>0.1716</v>
      </c>
      <c r="O10" s="1101">
        <f t="shared" ref="O10:R10" si="1">(15%*1.1)*1.04</f>
        <v>0.1716</v>
      </c>
      <c r="P10" s="1101">
        <f t="shared" si="1"/>
        <v>0.1716</v>
      </c>
      <c r="Q10" s="1101">
        <f t="shared" si="1"/>
        <v>0.1716</v>
      </c>
      <c r="R10" s="1101">
        <f t="shared" si="1"/>
        <v>0.1716</v>
      </c>
    </row>
    <row r="11" spans="1:18" ht="21" customHeight="1" x14ac:dyDescent="0.25">
      <c r="A11" s="49">
        <f>A10+1</f>
        <v>3</v>
      </c>
      <c r="B11" s="6" t="s">
        <v>203</v>
      </c>
      <c r="C11" s="49" t="s">
        <v>201</v>
      </c>
      <c r="D11" s="530"/>
      <c r="E11" s="530"/>
      <c r="F11" s="530"/>
      <c r="G11" s="265"/>
      <c r="H11" s="265"/>
      <c r="I11" s="285"/>
      <c r="J11" s="285"/>
      <c r="K11" s="285"/>
      <c r="L11" s="39"/>
      <c r="M11" s="993"/>
      <c r="N11" s="993"/>
      <c r="O11" s="993"/>
      <c r="P11" s="993"/>
      <c r="Q11" s="993"/>
      <c r="R11" s="993"/>
    </row>
    <row r="12" spans="1:18" ht="21" customHeight="1" x14ac:dyDescent="0.25">
      <c r="A12" s="49"/>
      <c r="B12" s="129" t="s">
        <v>617</v>
      </c>
      <c r="C12" s="49" t="s">
        <v>201</v>
      </c>
      <c r="D12" s="530"/>
      <c r="E12" s="530"/>
      <c r="F12" s="530"/>
      <c r="G12" s="265"/>
      <c r="H12" s="265"/>
      <c r="I12" s="285">
        <v>98</v>
      </c>
      <c r="J12" s="285">
        <v>98</v>
      </c>
      <c r="K12" s="285">
        <v>98</v>
      </c>
      <c r="L12" s="39"/>
      <c r="M12" s="993">
        <v>98</v>
      </c>
      <c r="N12" s="993">
        <v>98</v>
      </c>
      <c r="O12" s="993">
        <v>98</v>
      </c>
      <c r="P12" s="993">
        <v>98</v>
      </c>
      <c r="Q12" s="993">
        <v>98</v>
      </c>
      <c r="R12" s="993">
        <v>98</v>
      </c>
    </row>
    <row r="13" spans="1:18" ht="21" customHeight="1" x14ac:dyDescent="0.25">
      <c r="A13" s="49"/>
      <c r="B13" s="35" t="s">
        <v>618</v>
      </c>
      <c r="C13" s="49" t="s">
        <v>201</v>
      </c>
      <c r="D13" s="530"/>
      <c r="E13" s="530"/>
      <c r="F13" s="530"/>
      <c r="G13" s="265"/>
      <c r="H13" s="265"/>
      <c r="I13" s="285">
        <v>92</v>
      </c>
      <c r="J13" s="285">
        <v>92</v>
      </c>
      <c r="K13" s="285">
        <v>92</v>
      </c>
      <c r="L13" s="39"/>
      <c r="M13" s="993"/>
      <c r="N13" s="993"/>
      <c r="O13" s="993"/>
      <c r="P13" s="993"/>
      <c r="Q13" s="993"/>
      <c r="R13" s="993"/>
    </row>
    <row r="14" spans="1:18" ht="21" customHeight="1" x14ac:dyDescent="0.25">
      <c r="A14" s="49"/>
      <c r="B14" s="129" t="s">
        <v>619</v>
      </c>
      <c r="C14" s="49" t="s">
        <v>201</v>
      </c>
      <c r="D14" s="530"/>
      <c r="E14" s="530"/>
      <c r="F14" s="530"/>
      <c r="G14" s="265"/>
      <c r="H14" s="265"/>
      <c r="I14" s="285">
        <v>95</v>
      </c>
      <c r="J14" s="285">
        <v>95</v>
      </c>
      <c r="K14" s="285">
        <v>95</v>
      </c>
      <c r="L14" s="39"/>
      <c r="M14" s="993"/>
      <c r="N14" s="993"/>
      <c r="O14" s="993"/>
      <c r="P14" s="993"/>
      <c r="Q14" s="993"/>
      <c r="R14" s="993"/>
    </row>
    <row r="15" spans="1:18" ht="21" customHeight="1" x14ac:dyDescent="0.25">
      <c r="A15" s="49">
        <v>4</v>
      </c>
      <c r="B15" s="6" t="s">
        <v>208</v>
      </c>
      <c r="C15" s="49" t="s">
        <v>434</v>
      </c>
      <c r="D15" s="530"/>
      <c r="E15" s="530"/>
      <c r="F15" s="530"/>
      <c r="G15" s="265"/>
      <c r="H15" s="265"/>
      <c r="I15" s="285">
        <v>1</v>
      </c>
      <c r="J15" s="285">
        <v>1</v>
      </c>
      <c r="K15" s="285">
        <v>1</v>
      </c>
      <c r="L15" s="39"/>
      <c r="M15" s="993"/>
      <c r="N15" s="993"/>
      <c r="O15" s="993"/>
      <c r="P15" s="993"/>
      <c r="Q15" s="993"/>
      <c r="R15" s="993"/>
    </row>
    <row r="16" spans="1:18" ht="21" customHeight="1" x14ac:dyDescent="0.25">
      <c r="A16" s="49">
        <v>5</v>
      </c>
      <c r="B16" s="6" t="s">
        <v>209</v>
      </c>
      <c r="C16" s="49" t="s">
        <v>434</v>
      </c>
      <c r="D16" s="530"/>
      <c r="E16" s="530"/>
      <c r="F16" s="530"/>
      <c r="G16" s="265"/>
      <c r="H16" s="265"/>
      <c r="I16" s="286">
        <v>0.25</v>
      </c>
      <c r="J16" s="286">
        <v>0.25</v>
      </c>
      <c r="K16" s="286">
        <v>0.25</v>
      </c>
      <c r="L16" s="40"/>
      <c r="M16" s="636"/>
      <c r="N16" s="636"/>
      <c r="O16" s="636"/>
      <c r="P16" s="636"/>
      <c r="Q16" s="636"/>
      <c r="R16" s="636"/>
    </row>
    <row r="17" spans="1:18" ht="21" customHeight="1" x14ac:dyDescent="0.25">
      <c r="A17" s="49">
        <v>6</v>
      </c>
      <c r="B17" s="6" t="s">
        <v>435</v>
      </c>
      <c r="C17" s="49" t="s">
        <v>434</v>
      </c>
      <c r="D17" s="530"/>
      <c r="E17" s="530"/>
      <c r="F17" s="530"/>
      <c r="G17" s="265"/>
      <c r="H17" s="265"/>
      <c r="I17" s="286">
        <v>0.3</v>
      </c>
      <c r="J17" s="286">
        <v>0.3</v>
      </c>
      <c r="K17" s="286">
        <v>0.3</v>
      </c>
      <c r="L17" s="40"/>
      <c r="M17" s="636"/>
      <c r="N17" s="636"/>
      <c r="O17" s="636"/>
      <c r="P17" s="636"/>
      <c r="Q17" s="636"/>
      <c r="R17" s="636"/>
    </row>
    <row r="18" spans="1:18" ht="21" customHeight="1" x14ac:dyDescent="0.25">
      <c r="A18" s="49">
        <v>7</v>
      </c>
      <c r="B18" s="6" t="s">
        <v>436</v>
      </c>
      <c r="C18" s="49" t="s">
        <v>434</v>
      </c>
      <c r="D18" s="530"/>
      <c r="E18" s="530"/>
      <c r="F18" s="530"/>
      <c r="G18" s="265"/>
      <c r="H18" s="265"/>
      <c r="I18" s="286">
        <v>0.1</v>
      </c>
      <c r="J18" s="286">
        <v>0.1</v>
      </c>
      <c r="K18" s="286">
        <v>0.1</v>
      </c>
      <c r="L18" s="40"/>
      <c r="M18" s="636"/>
      <c r="N18" s="636"/>
      <c r="O18" s="636"/>
      <c r="P18" s="636"/>
      <c r="Q18" s="636"/>
      <c r="R18" s="636"/>
    </row>
    <row r="19" spans="1:18" ht="21" customHeight="1" x14ac:dyDescent="0.25">
      <c r="A19" s="49">
        <v>8</v>
      </c>
      <c r="B19" s="6" t="s">
        <v>443</v>
      </c>
      <c r="C19" s="49" t="s">
        <v>442</v>
      </c>
      <c r="D19" s="530"/>
      <c r="E19" s="530"/>
      <c r="F19" s="530"/>
      <c r="G19" s="265"/>
      <c r="H19" s="265"/>
      <c r="I19" s="285">
        <v>1</v>
      </c>
      <c r="J19" s="285">
        <v>1</v>
      </c>
      <c r="K19" s="285">
        <v>1</v>
      </c>
      <c r="L19" s="39"/>
      <c r="M19" s="993"/>
      <c r="N19" s="993"/>
      <c r="O19" s="993"/>
      <c r="P19" s="993"/>
      <c r="Q19" s="993"/>
      <c r="R19" s="993"/>
    </row>
    <row r="20" spans="1:18" x14ac:dyDescent="0.25">
      <c r="A20" s="49">
        <v>9</v>
      </c>
      <c r="B20" s="440" t="s">
        <v>204</v>
      </c>
      <c r="C20" s="49" t="s">
        <v>205</v>
      </c>
      <c r="D20" s="530"/>
      <c r="E20" s="530"/>
      <c r="F20" s="530"/>
      <c r="G20" s="265"/>
      <c r="H20" s="265"/>
      <c r="I20" s="287">
        <v>0.4</v>
      </c>
      <c r="J20" s="287">
        <v>0.4</v>
      </c>
      <c r="K20" s="287">
        <v>0.4</v>
      </c>
      <c r="L20" s="56"/>
      <c r="M20" s="992">
        <v>0.4</v>
      </c>
      <c r="N20" s="992">
        <v>0.4</v>
      </c>
      <c r="O20" s="992">
        <v>0.4</v>
      </c>
      <c r="P20" s="992">
        <v>0.4</v>
      </c>
      <c r="Q20" s="992">
        <v>0.4</v>
      </c>
      <c r="R20" s="992">
        <v>0.4</v>
      </c>
    </row>
    <row r="21" spans="1:18" ht="21" customHeight="1" x14ac:dyDescent="0.25">
      <c r="A21" s="49">
        <v>10</v>
      </c>
      <c r="B21" s="6" t="s">
        <v>206</v>
      </c>
      <c r="C21" s="49" t="s">
        <v>207</v>
      </c>
      <c r="D21" s="530"/>
      <c r="E21" s="530"/>
      <c r="F21" s="530"/>
      <c r="G21" s="265"/>
      <c r="H21" s="265"/>
      <c r="I21" s="288">
        <v>2</v>
      </c>
      <c r="J21" s="288">
        <v>2</v>
      </c>
      <c r="K21" s="288">
        <v>2</v>
      </c>
      <c r="L21" s="967"/>
      <c r="M21" s="817">
        <v>2</v>
      </c>
      <c r="N21" s="817">
        <v>1.5</v>
      </c>
      <c r="O21" s="817">
        <v>1.5</v>
      </c>
      <c r="P21" s="817">
        <v>1.5</v>
      </c>
      <c r="Q21" s="817">
        <v>1.5</v>
      </c>
      <c r="R21" s="817">
        <v>1.5</v>
      </c>
    </row>
    <row r="22" spans="1:18" ht="30" x14ac:dyDescent="0.25">
      <c r="A22" s="49">
        <v>11</v>
      </c>
      <c r="B22" s="440" t="s">
        <v>1478</v>
      </c>
      <c r="C22" s="817" t="s">
        <v>201</v>
      </c>
      <c r="D22" s="530"/>
      <c r="E22" s="530"/>
      <c r="F22" s="530"/>
      <c r="G22" s="265"/>
      <c r="H22" s="265"/>
      <c r="I22" s="49"/>
      <c r="J22" s="49"/>
      <c r="K22" s="49"/>
      <c r="L22" s="967"/>
      <c r="M22" s="817"/>
      <c r="N22" s="798">
        <f>8.15%+2.5%</f>
        <v>0.10650000000000001</v>
      </c>
      <c r="O22" s="798">
        <f>$N$22</f>
        <v>0.10650000000000001</v>
      </c>
      <c r="P22" s="798">
        <f t="shared" ref="P22:R22" si="2">$N$22</f>
        <v>0.10650000000000001</v>
      </c>
      <c r="Q22" s="798">
        <f t="shared" si="2"/>
        <v>0.10650000000000001</v>
      </c>
      <c r="R22" s="798">
        <f t="shared" si="2"/>
        <v>0.10650000000000001</v>
      </c>
    </row>
    <row r="23" spans="1:18" ht="21" customHeight="1" x14ac:dyDescent="0.25">
      <c r="A23" s="50"/>
      <c r="B23" s="154"/>
      <c r="C23" s="50"/>
      <c r="D23" s="406"/>
      <c r="E23" s="406"/>
      <c r="F23" s="406"/>
      <c r="G23" s="50"/>
      <c r="H23" s="50"/>
      <c r="I23" s="50"/>
      <c r="J23" s="50"/>
      <c r="K23" s="50"/>
      <c r="L23" s="406"/>
    </row>
    <row r="24" spans="1:18" ht="21" customHeight="1" x14ac:dyDescent="0.25">
      <c r="A24" s="14"/>
      <c r="B24" s="154"/>
      <c r="C24" s="50"/>
      <c r="D24" s="406"/>
      <c r="E24" s="406"/>
      <c r="F24" s="406"/>
      <c r="G24" s="50"/>
      <c r="H24" s="50"/>
      <c r="I24" s="50"/>
      <c r="J24" s="50"/>
      <c r="K24" s="50"/>
      <c r="L24" s="406"/>
    </row>
    <row r="25" spans="1:18" ht="21" customHeight="1" x14ac:dyDescent="0.25">
      <c r="A25" s="200"/>
      <c r="B25" s="154"/>
      <c r="C25" s="51"/>
      <c r="D25" s="435"/>
      <c r="E25" s="435"/>
      <c r="F25" s="435"/>
      <c r="G25" s="51"/>
      <c r="H25" s="51"/>
      <c r="I25" s="369"/>
      <c r="J25" s="369"/>
      <c r="K25" s="369"/>
      <c r="L25" s="369"/>
    </row>
    <row r="26" spans="1:18" ht="21" customHeight="1" x14ac:dyDescent="0.25">
      <c r="A26" s="200"/>
      <c r="B26" s="154"/>
      <c r="C26" s="51"/>
      <c r="D26" s="435"/>
      <c r="E26" s="435"/>
      <c r="F26" s="435"/>
      <c r="G26" s="51"/>
      <c r="H26" s="51"/>
      <c r="J26" s="151"/>
      <c r="K26" s="151"/>
      <c r="L26" s="411"/>
    </row>
    <row r="27" spans="1:18" ht="21" hidden="1" customHeight="1" x14ac:dyDescent="0.25">
      <c r="A27" s="200"/>
      <c r="B27" s="154"/>
      <c r="C27" s="51"/>
      <c r="D27" s="435"/>
      <c r="E27" s="435"/>
      <c r="F27" s="435"/>
      <c r="G27" s="51"/>
      <c r="H27" s="51"/>
      <c r="J27" s="151"/>
      <c r="K27" s="151"/>
      <c r="L27" s="411"/>
    </row>
    <row r="28" spans="1:18" ht="21" hidden="1" customHeight="1" x14ac:dyDescent="0.25">
      <c r="A28" s="186" t="s">
        <v>319</v>
      </c>
      <c r="B28" s="186"/>
      <c r="C28" s="186"/>
      <c r="D28" s="186"/>
      <c r="E28" s="186"/>
      <c r="F28" s="186"/>
      <c r="G28" s="186"/>
      <c r="H28" s="186"/>
      <c r="I28" s="186"/>
      <c r="J28" s="186"/>
      <c r="K28" s="186"/>
      <c r="L28" s="186"/>
    </row>
    <row r="29" spans="1:18" ht="21" hidden="1" customHeight="1" x14ac:dyDescent="0.25">
      <c r="A29" s="149">
        <v>1</v>
      </c>
      <c r="B29" s="187" t="s">
        <v>475</v>
      </c>
      <c r="C29" s="1318" t="s">
        <v>551</v>
      </c>
      <c r="D29" s="1326"/>
      <c r="E29" s="1326"/>
      <c r="F29" s="1326"/>
      <c r="G29" s="1253"/>
      <c r="H29" s="1253"/>
      <c r="I29" s="1253"/>
      <c r="J29" s="1253"/>
      <c r="K29" s="1293"/>
      <c r="L29" s="459"/>
    </row>
    <row r="30" spans="1:18" ht="21" hidden="1" customHeight="1" x14ac:dyDescent="0.25">
      <c r="A30" s="149">
        <v>2</v>
      </c>
      <c r="B30" s="4" t="s">
        <v>482</v>
      </c>
      <c r="C30" s="1318"/>
      <c r="D30" s="1326"/>
      <c r="E30" s="1326"/>
      <c r="F30" s="1326"/>
      <c r="G30" s="1253"/>
      <c r="H30" s="1253"/>
      <c r="I30" s="1253"/>
      <c r="J30" s="1253"/>
      <c r="K30" s="1293"/>
      <c r="L30" s="459"/>
    </row>
    <row r="31" spans="1:18" ht="21" hidden="1" customHeight="1" x14ac:dyDescent="0.25">
      <c r="A31" s="149">
        <v>3</v>
      </c>
      <c r="B31" s="4" t="s">
        <v>467</v>
      </c>
      <c r="C31" s="1318" t="s">
        <v>473</v>
      </c>
      <c r="D31" s="1326"/>
      <c r="E31" s="1326"/>
      <c r="F31" s="1326"/>
      <c r="G31" s="1253"/>
      <c r="H31" s="1253"/>
      <c r="I31" s="1253"/>
      <c r="J31" s="1253"/>
      <c r="K31" s="1293"/>
      <c r="L31" s="459"/>
    </row>
    <row r="32" spans="1:18" ht="21" hidden="1" customHeight="1" x14ac:dyDescent="0.25">
      <c r="A32" s="149">
        <v>4</v>
      </c>
      <c r="B32" s="4" t="s">
        <v>468</v>
      </c>
      <c r="C32" s="1327" t="s">
        <v>555</v>
      </c>
      <c r="D32" s="1328"/>
      <c r="E32" s="1328"/>
      <c r="F32" s="1328"/>
      <c r="G32" s="1254"/>
      <c r="H32" s="1254"/>
      <c r="I32" s="1254"/>
      <c r="J32" s="1254"/>
      <c r="K32" s="1255"/>
      <c r="L32" s="453"/>
    </row>
    <row r="33" spans="1:12" ht="21" hidden="1" customHeight="1" x14ac:dyDescent="0.25">
      <c r="A33" s="149">
        <v>5</v>
      </c>
      <c r="B33" s="4" t="s">
        <v>470</v>
      </c>
      <c r="C33" s="1318"/>
      <c r="D33" s="1326"/>
      <c r="E33" s="1326"/>
      <c r="F33" s="1326"/>
      <c r="G33" s="1253"/>
      <c r="H33" s="1253"/>
      <c r="I33" s="1253"/>
      <c r="J33" s="1253"/>
      <c r="K33" s="1293"/>
      <c r="L33" s="459"/>
    </row>
    <row r="34" spans="1:12" hidden="1" x14ac:dyDescent="0.25"/>
    <row r="35" spans="1:12" hidden="1" x14ac:dyDescent="0.25"/>
    <row r="36" spans="1:12" hidden="1" x14ac:dyDescent="0.25"/>
  </sheetData>
  <mergeCells count="24">
    <mergeCell ref="A1:B1"/>
    <mergeCell ref="L6:M6"/>
    <mergeCell ref="N5:R5"/>
    <mergeCell ref="Q3:R3"/>
    <mergeCell ref="M3:N3"/>
    <mergeCell ref="O3:P3"/>
    <mergeCell ref="A2:K2"/>
    <mergeCell ref="A5:A7"/>
    <mergeCell ref="B5:B7"/>
    <mergeCell ref="C4:K4"/>
    <mergeCell ref="C5:C7"/>
    <mergeCell ref="I6:K6"/>
    <mergeCell ref="L5:M5"/>
    <mergeCell ref="D5:H5"/>
    <mergeCell ref="C3:D3"/>
    <mergeCell ref="C33:K33"/>
    <mergeCell ref="C32:K32"/>
    <mergeCell ref="J3:K3"/>
    <mergeCell ref="I5:K5"/>
    <mergeCell ref="C29:K29"/>
    <mergeCell ref="C30:K30"/>
    <mergeCell ref="C31:K31"/>
    <mergeCell ref="E3:F3"/>
    <mergeCell ref="G3:H3"/>
  </mergeCells>
  <pageMargins left="0.7" right="0.7" top="0.75" bottom="0.75" header="0.3" footer="0.3"/>
  <pageSetup paperSize="9" scale="8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0"/>
    <pageSetUpPr fitToPage="1"/>
  </sheetPr>
  <dimension ref="A1:Q32"/>
  <sheetViews>
    <sheetView showGridLines="0" view="pageBreakPreview" zoomScale="90" zoomScaleNormal="85" zoomScaleSheetLayoutView="90" workbookViewId="0">
      <pane xSplit="2" ySplit="7" topLeftCell="D11" activePane="bottomRight" state="frozen"/>
      <selection pane="topRight" activeCell="C1" sqref="C1"/>
      <selection pane="bottomLeft" activeCell="A8" sqref="A8"/>
      <selection pane="bottomRight" activeCell="F16" sqref="F16"/>
    </sheetView>
  </sheetViews>
  <sheetFormatPr defaultRowHeight="15" x14ac:dyDescent="0.25"/>
  <cols>
    <col min="1" max="1" width="4.5703125" customWidth="1"/>
    <col min="2" max="2" width="34.42578125" style="174" customWidth="1"/>
    <col min="3" max="5" width="14" style="427" customWidth="1"/>
    <col min="6" max="7" width="14" customWidth="1"/>
    <col min="8" max="8" width="13.28515625" hidden="1" customWidth="1"/>
    <col min="9" max="9" width="10.5703125" hidden="1" customWidth="1"/>
    <col min="10" max="10" width="10.7109375" hidden="1" customWidth="1"/>
    <col min="11" max="11" width="16.28515625" style="421" bestFit="1" customWidth="1"/>
    <col min="12" max="12" width="17.28515625" bestFit="1" customWidth="1"/>
    <col min="13" max="13" width="14" customWidth="1"/>
    <col min="14" max="17" width="14" bestFit="1" customWidth="1"/>
    <col min="253" max="253" width="3.42578125" bestFit="1" customWidth="1"/>
    <col min="254" max="254" width="57.140625" bestFit="1" customWidth="1"/>
    <col min="256" max="258" width="12.42578125" bestFit="1" customWidth="1"/>
    <col min="509" max="509" width="3.42578125" bestFit="1" customWidth="1"/>
    <col min="510" max="510" width="57.140625" bestFit="1" customWidth="1"/>
    <col min="512" max="514" width="12.42578125" bestFit="1" customWidth="1"/>
    <col min="765" max="765" width="3.42578125" bestFit="1" customWidth="1"/>
    <col min="766" max="766" width="57.140625" bestFit="1" customWidth="1"/>
    <col min="768" max="770" width="12.42578125" bestFit="1" customWidth="1"/>
    <col min="1021" max="1021" width="3.42578125" bestFit="1" customWidth="1"/>
    <col min="1022" max="1022" width="57.140625" bestFit="1" customWidth="1"/>
    <col min="1024" max="1026" width="12.42578125" bestFit="1" customWidth="1"/>
    <col min="1277" max="1277" width="3.42578125" bestFit="1" customWidth="1"/>
    <col min="1278" max="1278" width="57.140625" bestFit="1" customWidth="1"/>
    <col min="1280" max="1282" width="12.42578125" bestFit="1" customWidth="1"/>
    <col min="1533" max="1533" width="3.42578125" bestFit="1" customWidth="1"/>
    <col min="1534" max="1534" width="57.140625" bestFit="1" customWidth="1"/>
    <col min="1536" max="1538" width="12.42578125" bestFit="1" customWidth="1"/>
    <col min="1789" max="1789" width="3.42578125" bestFit="1" customWidth="1"/>
    <col min="1790" max="1790" width="57.140625" bestFit="1" customWidth="1"/>
    <col min="1792" max="1794" width="12.42578125" bestFit="1" customWidth="1"/>
    <col min="2045" max="2045" width="3.42578125" bestFit="1" customWidth="1"/>
    <col min="2046" max="2046" width="57.140625" bestFit="1" customWidth="1"/>
    <col min="2048" max="2050" width="12.42578125" bestFit="1" customWidth="1"/>
    <col min="2301" max="2301" width="3.42578125" bestFit="1" customWidth="1"/>
    <col min="2302" max="2302" width="57.140625" bestFit="1" customWidth="1"/>
    <col min="2304" max="2306" width="12.42578125" bestFit="1" customWidth="1"/>
    <col min="2557" max="2557" width="3.42578125" bestFit="1" customWidth="1"/>
    <col min="2558" max="2558" width="57.140625" bestFit="1" customWidth="1"/>
    <col min="2560" max="2562" width="12.42578125" bestFit="1" customWidth="1"/>
    <col min="2813" max="2813" width="3.42578125" bestFit="1" customWidth="1"/>
    <col min="2814" max="2814" width="57.140625" bestFit="1" customWidth="1"/>
    <col min="2816" max="2818" width="12.42578125" bestFit="1" customWidth="1"/>
    <col min="3069" max="3069" width="3.42578125" bestFit="1" customWidth="1"/>
    <col min="3070" max="3070" width="57.140625" bestFit="1" customWidth="1"/>
    <col min="3072" max="3074" width="12.42578125" bestFit="1" customWidth="1"/>
    <col min="3325" max="3325" width="3.42578125" bestFit="1" customWidth="1"/>
    <col min="3326" max="3326" width="57.140625" bestFit="1" customWidth="1"/>
    <col min="3328" max="3330" width="12.42578125" bestFit="1" customWidth="1"/>
    <col min="3581" max="3581" width="3.42578125" bestFit="1" customWidth="1"/>
    <col min="3582" max="3582" width="57.140625" bestFit="1" customWidth="1"/>
    <col min="3584" max="3586" width="12.42578125" bestFit="1" customWidth="1"/>
    <col min="3837" max="3837" width="3.42578125" bestFit="1" customWidth="1"/>
    <col min="3838" max="3838" width="57.140625" bestFit="1" customWidth="1"/>
    <col min="3840" max="3842" width="12.42578125" bestFit="1" customWidth="1"/>
    <col min="4093" max="4093" width="3.42578125" bestFit="1" customWidth="1"/>
    <col min="4094" max="4094" width="57.140625" bestFit="1" customWidth="1"/>
    <col min="4096" max="4098" width="12.42578125" bestFit="1" customWidth="1"/>
    <col min="4349" max="4349" width="3.42578125" bestFit="1" customWidth="1"/>
    <col min="4350" max="4350" width="57.140625" bestFit="1" customWidth="1"/>
    <col min="4352" max="4354" width="12.42578125" bestFit="1" customWidth="1"/>
    <col min="4605" max="4605" width="3.42578125" bestFit="1" customWidth="1"/>
    <col min="4606" max="4606" width="57.140625" bestFit="1" customWidth="1"/>
    <col min="4608" max="4610" width="12.42578125" bestFit="1" customWidth="1"/>
    <col min="4861" max="4861" width="3.42578125" bestFit="1" customWidth="1"/>
    <col min="4862" max="4862" width="57.140625" bestFit="1" customWidth="1"/>
    <col min="4864" max="4866" width="12.42578125" bestFit="1" customWidth="1"/>
    <col min="5117" max="5117" width="3.42578125" bestFit="1" customWidth="1"/>
    <col min="5118" max="5118" width="57.140625" bestFit="1" customWidth="1"/>
    <col min="5120" max="5122" width="12.42578125" bestFit="1" customWidth="1"/>
    <col min="5373" max="5373" width="3.42578125" bestFit="1" customWidth="1"/>
    <col min="5374" max="5374" width="57.140625" bestFit="1" customWidth="1"/>
    <col min="5376" max="5378" width="12.42578125" bestFit="1" customWidth="1"/>
    <col min="5629" max="5629" width="3.42578125" bestFit="1" customWidth="1"/>
    <col min="5630" max="5630" width="57.140625" bestFit="1" customWidth="1"/>
    <col min="5632" max="5634" width="12.42578125" bestFit="1" customWidth="1"/>
    <col min="5885" max="5885" width="3.42578125" bestFit="1" customWidth="1"/>
    <col min="5886" max="5886" width="57.140625" bestFit="1" customWidth="1"/>
    <col min="5888" max="5890" width="12.42578125" bestFit="1" customWidth="1"/>
    <col min="6141" max="6141" width="3.42578125" bestFit="1" customWidth="1"/>
    <col min="6142" max="6142" width="57.140625" bestFit="1" customWidth="1"/>
    <col min="6144" max="6146" width="12.42578125" bestFit="1" customWidth="1"/>
    <col min="6397" max="6397" width="3.42578125" bestFit="1" customWidth="1"/>
    <col min="6398" max="6398" width="57.140625" bestFit="1" customWidth="1"/>
    <col min="6400" max="6402" width="12.42578125" bestFit="1" customWidth="1"/>
    <col min="6653" max="6653" width="3.42578125" bestFit="1" customWidth="1"/>
    <col min="6654" max="6654" width="57.140625" bestFit="1" customWidth="1"/>
    <col min="6656" max="6658" width="12.42578125" bestFit="1" customWidth="1"/>
    <col min="6909" max="6909" width="3.42578125" bestFit="1" customWidth="1"/>
    <col min="6910" max="6910" width="57.140625" bestFit="1" customWidth="1"/>
    <col min="6912" max="6914" width="12.42578125" bestFit="1" customWidth="1"/>
    <col min="7165" max="7165" width="3.42578125" bestFit="1" customWidth="1"/>
    <col min="7166" max="7166" width="57.140625" bestFit="1" customWidth="1"/>
    <col min="7168" max="7170" width="12.42578125" bestFit="1" customWidth="1"/>
    <col min="7421" max="7421" width="3.42578125" bestFit="1" customWidth="1"/>
    <col min="7422" max="7422" width="57.140625" bestFit="1" customWidth="1"/>
    <col min="7424" max="7426" width="12.42578125" bestFit="1" customWidth="1"/>
    <col min="7677" max="7677" width="3.42578125" bestFit="1" customWidth="1"/>
    <col min="7678" max="7678" width="57.140625" bestFit="1" customWidth="1"/>
    <col min="7680" max="7682" width="12.42578125" bestFit="1" customWidth="1"/>
    <col min="7933" max="7933" width="3.42578125" bestFit="1" customWidth="1"/>
    <col min="7934" max="7934" width="57.140625" bestFit="1" customWidth="1"/>
    <col min="7936" max="7938" width="12.42578125" bestFit="1" customWidth="1"/>
    <col min="8189" max="8189" width="3.42578125" bestFit="1" customWidth="1"/>
    <col min="8190" max="8190" width="57.140625" bestFit="1" customWidth="1"/>
    <col min="8192" max="8194" width="12.42578125" bestFit="1" customWidth="1"/>
    <col min="8445" max="8445" width="3.42578125" bestFit="1" customWidth="1"/>
    <col min="8446" max="8446" width="57.140625" bestFit="1" customWidth="1"/>
    <col min="8448" max="8450" width="12.42578125" bestFit="1" customWidth="1"/>
    <col min="8701" max="8701" width="3.42578125" bestFit="1" customWidth="1"/>
    <col min="8702" max="8702" width="57.140625" bestFit="1" customWidth="1"/>
    <col min="8704" max="8706" width="12.42578125" bestFit="1" customWidth="1"/>
    <col min="8957" max="8957" width="3.42578125" bestFit="1" customWidth="1"/>
    <col min="8958" max="8958" width="57.140625" bestFit="1" customWidth="1"/>
    <col min="8960" max="8962" width="12.42578125" bestFit="1" customWidth="1"/>
    <col min="9213" max="9213" width="3.42578125" bestFit="1" customWidth="1"/>
    <col min="9214" max="9214" width="57.140625" bestFit="1" customWidth="1"/>
    <col min="9216" max="9218" width="12.42578125" bestFit="1" customWidth="1"/>
    <col min="9469" max="9469" width="3.42578125" bestFit="1" customWidth="1"/>
    <col min="9470" max="9470" width="57.140625" bestFit="1" customWidth="1"/>
    <col min="9472" max="9474" width="12.42578125" bestFit="1" customWidth="1"/>
    <col min="9725" max="9725" width="3.42578125" bestFit="1" customWidth="1"/>
    <col min="9726" max="9726" width="57.140625" bestFit="1" customWidth="1"/>
    <col min="9728" max="9730" width="12.42578125" bestFit="1" customWidth="1"/>
    <col min="9981" max="9981" width="3.42578125" bestFit="1" customWidth="1"/>
    <col min="9982" max="9982" width="57.140625" bestFit="1" customWidth="1"/>
    <col min="9984" max="9986" width="12.42578125" bestFit="1" customWidth="1"/>
    <col min="10237" max="10237" width="3.42578125" bestFit="1" customWidth="1"/>
    <col min="10238" max="10238" width="57.140625" bestFit="1" customWidth="1"/>
    <col min="10240" max="10242" width="12.42578125" bestFit="1" customWidth="1"/>
    <col min="10493" max="10493" width="3.42578125" bestFit="1" customWidth="1"/>
    <col min="10494" max="10494" width="57.140625" bestFit="1" customWidth="1"/>
    <col min="10496" max="10498" width="12.42578125" bestFit="1" customWidth="1"/>
    <col min="10749" max="10749" width="3.42578125" bestFit="1" customWidth="1"/>
    <col min="10750" max="10750" width="57.140625" bestFit="1" customWidth="1"/>
    <col min="10752" max="10754" width="12.42578125" bestFit="1" customWidth="1"/>
    <col min="11005" max="11005" width="3.42578125" bestFit="1" customWidth="1"/>
    <col min="11006" max="11006" width="57.140625" bestFit="1" customWidth="1"/>
    <col min="11008" max="11010" width="12.42578125" bestFit="1" customWidth="1"/>
    <col min="11261" max="11261" width="3.42578125" bestFit="1" customWidth="1"/>
    <col min="11262" max="11262" width="57.140625" bestFit="1" customWidth="1"/>
    <col min="11264" max="11266" width="12.42578125" bestFit="1" customWidth="1"/>
    <col min="11517" max="11517" width="3.42578125" bestFit="1" customWidth="1"/>
    <col min="11518" max="11518" width="57.140625" bestFit="1" customWidth="1"/>
    <col min="11520" max="11522" width="12.42578125" bestFit="1" customWidth="1"/>
    <col min="11773" max="11773" width="3.42578125" bestFit="1" customWidth="1"/>
    <col min="11774" max="11774" width="57.140625" bestFit="1" customWidth="1"/>
    <col min="11776" max="11778" width="12.42578125" bestFit="1" customWidth="1"/>
    <col min="12029" max="12029" width="3.42578125" bestFit="1" customWidth="1"/>
    <col min="12030" max="12030" width="57.140625" bestFit="1" customWidth="1"/>
    <col min="12032" max="12034" width="12.42578125" bestFit="1" customWidth="1"/>
    <col min="12285" max="12285" width="3.42578125" bestFit="1" customWidth="1"/>
    <col min="12286" max="12286" width="57.140625" bestFit="1" customWidth="1"/>
    <col min="12288" max="12290" width="12.42578125" bestFit="1" customWidth="1"/>
    <col min="12541" max="12541" width="3.42578125" bestFit="1" customWidth="1"/>
    <col min="12542" max="12542" width="57.140625" bestFit="1" customWidth="1"/>
    <col min="12544" max="12546" width="12.42578125" bestFit="1" customWidth="1"/>
    <col min="12797" max="12797" width="3.42578125" bestFit="1" customWidth="1"/>
    <col min="12798" max="12798" width="57.140625" bestFit="1" customWidth="1"/>
    <col min="12800" max="12802" width="12.42578125" bestFit="1" customWidth="1"/>
    <col min="13053" max="13053" width="3.42578125" bestFit="1" customWidth="1"/>
    <col min="13054" max="13054" width="57.140625" bestFit="1" customWidth="1"/>
    <col min="13056" max="13058" width="12.42578125" bestFit="1" customWidth="1"/>
    <col min="13309" max="13309" width="3.42578125" bestFit="1" customWidth="1"/>
    <col min="13310" max="13310" width="57.140625" bestFit="1" customWidth="1"/>
    <col min="13312" max="13314" width="12.42578125" bestFit="1" customWidth="1"/>
    <col min="13565" max="13565" width="3.42578125" bestFit="1" customWidth="1"/>
    <col min="13566" max="13566" width="57.140625" bestFit="1" customWidth="1"/>
    <col min="13568" max="13570" width="12.42578125" bestFit="1" customWidth="1"/>
    <col min="13821" max="13821" width="3.42578125" bestFit="1" customWidth="1"/>
    <col min="13822" max="13822" width="57.140625" bestFit="1" customWidth="1"/>
    <col min="13824" max="13826" width="12.42578125" bestFit="1" customWidth="1"/>
    <col min="14077" max="14077" width="3.42578125" bestFit="1" customWidth="1"/>
    <col min="14078" max="14078" width="57.140625" bestFit="1" customWidth="1"/>
    <col min="14080" max="14082" width="12.42578125" bestFit="1" customWidth="1"/>
    <col min="14333" max="14333" width="3.42578125" bestFit="1" customWidth="1"/>
    <col min="14334" max="14334" width="57.140625" bestFit="1" customWidth="1"/>
    <col min="14336" max="14338" width="12.42578125" bestFit="1" customWidth="1"/>
    <col min="14589" max="14589" width="3.42578125" bestFit="1" customWidth="1"/>
    <col min="14590" max="14590" width="57.140625" bestFit="1" customWidth="1"/>
    <col min="14592" max="14594" width="12.42578125" bestFit="1" customWidth="1"/>
    <col min="14845" max="14845" width="3.42578125" bestFit="1" customWidth="1"/>
    <col min="14846" max="14846" width="57.140625" bestFit="1" customWidth="1"/>
    <col min="14848" max="14850" width="12.42578125" bestFit="1" customWidth="1"/>
    <col min="15101" max="15101" width="3.42578125" bestFit="1" customWidth="1"/>
    <col min="15102" max="15102" width="57.140625" bestFit="1" customWidth="1"/>
    <col min="15104" max="15106" width="12.42578125" bestFit="1" customWidth="1"/>
    <col min="15357" max="15357" width="3.42578125" bestFit="1" customWidth="1"/>
    <col min="15358" max="15358" width="57.140625" bestFit="1" customWidth="1"/>
    <col min="15360" max="15362" width="12.42578125" bestFit="1" customWidth="1"/>
    <col min="15613" max="15613" width="3.42578125" bestFit="1" customWidth="1"/>
    <col min="15614" max="15614" width="57.140625" bestFit="1" customWidth="1"/>
    <col min="15616" max="15618" width="12.42578125" bestFit="1" customWidth="1"/>
    <col min="15869" max="15869" width="3.42578125" bestFit="1" customWidth="1"/>
    <col min="15870" max="15870" width="57.140625" bestFit="1" customWidth="1"/>
    <col min="15872" max="15874" width="12.42578125" bestFit="1" customWidth="1"/>
    <col min="16125" max="16125" width="3.42578125" bestFit="1" customWidth="1"/>
    <col min="16126" max="16126" width="57.140625" bestFit="1" customWidth="1"/>
    <col min="16128" max="16130" width="12.42578125" bestFit="1" customWidth="1"/>
  </cols>
  <sheetData>
    <row r="1" spans="1:17" s="421" customFormat="1" x14ac:dyDescent="0.25">
      <c r="A1" s="1280" t="s">
        <v>1215</v>
      </c>
      <c r="B1" s="1280"/>
      <c r="C1" s="522"/>
      <c r="D1" s="522"/>
      <c r="E1" s="522"/>
    </row>
    <row r="2" spans="1:17" x14ac:dyDescent="0.25">
      <c r="A2" s="1244" t="s">
        <v>47</v>
      </c>
      <c r="B2" s="1244"/>
      <c r="C2" s="1244"/>
      <c r="D2" s="1244"/>
      <c r="E2" s="1244"/>
      <c r="F2" s="1244"/>
      <c r="G2" s="1244"/>
      <c r="H2" s="1244"/>
      <c r="I2" s="1244"/>
      <c r="J2" s="1244"/>
      <c r="K2" s="405"/>
      <c r="L2" t="str">
        <f>'F6'!L2</f>
        <v>Rosa Power Supply Company Limited</v>
      </c>
    </row>
    <row r="3" spans="1:17" x14ac:dyDescent="0.25">
      <c r="A3" s="812" t="s">
        <v>548</v>
      </c>
      <c r="B3" s="812"/>
      <c r="C3" s="812"/>
      <c r="D3" s="812"/>
      <c r="E3" s="812"/>
      <c r="F3" s="812"/>
      <c r="G3" s="812"/>
      <c r="H3" s="159"/>
      <c r="I3" s="1314"/>
      <c r="J3" s="1314"/>
      <c r="K3" s="413"/>
      <c r="L3" s="1314"/>
      <c r="M3" s="1314"/>
      <c r="N3" s="1314"/>
      <c r="O3" s="1314"/>
      <c r="P3" s="1314"/>
      <c r="Q3" s="1314"/>
    </row>
    <row r="4" spans="1:17" x14ac:dyDescent="0.25">
      <c r="A4" s="14"/>
      <c r="B4" s="63"/>
      <c r="C4" s="63"/>
      <c r="D4" s="63"/>
      <c r="E4" s="63"/>
      <c r="F4" s="127"/>
      <c r="I4" s="1331"/>
      <c r="J4" s="1331"/>
      <c r="K4" s="420"/>
      <c r="L4" s="1331"/>
      <c r="M4" s="1331"/>
      <c r="N4" s="1331"/>
      <c r="O4" s="1331"/>
      <c r="P4" s="1331" t="s">
        <v>210</v>
      </c>
      <c r="Q4" s="1331"/>
    </row>
    <row r="5" spans="1:17" x14ac:dyDescent="0.25">
      <c r="A5" s="1242" t="s">
        <v>1007</v>
      </c>
      <c r="B5" s="1242" t="s">
        <v>49</v>
      </c>
      <c r="C5" s="1332" t="s">
        <v>1183</v>
      </c>
      <c r="D5" s="1333"/>
      <c r="E5" s="1333"/>
      <c r="F5" s="1333"/>
      <c r="G5" s="1334"/>
      <c r="H5" s="1278" t="s">
        <v>969</v>
      </c>
      <c r="I5" s="1278"/>
      <c r="J5" s="1278"/>
      <c r="K5" s="1281" t="s">
        <v>970</v>
      </c>
      <c r="L5" s="1282"/>
      <c r="M5" s="1278" t="s">
        <v>161</v>
      </c>
      <c r="N5" s="1278"/>
      <c r="O5" s="1278"/>
      <c r="P5" s="1278"/>
      <c r="Q5" s="1278"/>
    </row>
    <row r="6" spans="1:17" s="353" customFormat="1" x14ac:dyDescent="0.25">
      <c r="A6" s="1248"/>
      <c r="B6" s="1248"/>
      <c r="C6" s="974" t="s">
        <v>1073</v>
      </c>
      <c r="D6" s="974" t="s">
        <v>1074</v>
      </c>
      <c r="E6" s="974" t="s">
        <v>1075</v>
      </c>
      <c r="F6" s="974" t="s">
        <v>1076</v>
      </c>
      <c r="G6" s="974" t="s">
        <v>1077</v>
      </c>
      <c r="H6" s="1265" t="s">
        <v>987</v>
      </c>
      <c r="I6" s="1272"/>
      <c r="J6" s="1266"/>
      <c r="K6" s="1265" t="s">
        <v>1078</v>
      </c>
      <c r="L6" s="1266"/>
      <c r="M6" s="946" t="s">
        <v>971</v>
      </c>
      <c r="N6" s="946" t="s">
        <v>972</v>
      </c>
      <c r="O6" s="946" t="s">
        <v>973</v>
      </c>
      <c r="P6" s="946" t="s">
        <v>974</v>
      </c>
      <c r="Q6" s="946" t="s">
        <v>975</v>
      </c>
    </row>
    <row r="7" spans="1:17" ht="30" x14ac:dyDescent="0.25">
      <c r="A7" s="1243"/>
      <c r="B7" s="1243"/>
      <c r="C7" s="515" t="s">
        <v>976</v>
      </c>
      <c r="D7" s="515" t="s">
        <v>976</v>
      </c>
      <c r="E7" s="515" t="s">
        <v>976</v>
      </c>
      <c r="F7" s="373" t="s">
        <v>976</v>
      </c>
      <c r="G7" s="373" t="s">
        <v>976</v>
      </c>
      <c r="H7" s="524" t="s">
        <v>977</v>
      </c>
      <c r="I7" s="517" t="s">
        <v>978</v>
      </c>
      <c r="J7" s="517" t="s">
        <v>979</v>
      </c>
      <c r="K7" s="524" t="s">
        <v>977</v>
      </c>
      <c r="L7" s="524" t="s">
        <v>980</v>
      </c>
      <c r="M7" s="517" t="s">
        <v>981</v>
      </c>
      <c r="N7" s="517" t="s">
        <v>981</v>
      </c>
      <c r="O7" s="517" t="s">
        <v>981</v>
      </c>
      <c r="P7" s="517" t="s">
        <v>981</v>
      </c>
      <c r="Q7" s="517" t="s">
        <v>981</v>
      </c>
    </row>
    <row r="8" spans="1:17" x14ac:dyDescent="0.25">
      <c r="A8" s="49">
        <v>1</v>
      </c>
      <c r="B8" s="1109" t="s">
        <v>437</v>
      </c>
      <c r="C8" s="982">
        <v>21.82</v>
      </c>
      <c r="D8" s="982">
        <f>C20</f>
        <v>21.82</v>
      </c>
      <c r="E8" s="982">
        <f t="shared" ref="E8:G8" si="0">D20</f>
        <v>21.82</v>
      </c>
      <c r="F8" s="982">
        <f t="shared" si="0"/>
        <v>33.31</v>
      </c>
      <c r="G8" s="982">
        <f t="shared" si="0"/>
        <v>33.31</v>
      </c>
      <c r="H8" s="37"/>
      <c r="I8" s="37"/>
      <c r="J8" s="378"/>
      <c r="K8" s="972">
        <v>33.31</v>
      </c>
      <c r="L8" s="972"/>
      <c r="M8" s="972">
        <f>K20</f>
        <v>33.31</v>
      </c>
      <c r="N8" s="972">
        <f>M20</f>
        <v>33.31</v>
      </c>
      <c r="O8" s="972">
        <f t="shared" ref="O8:Q8" si="1">N20</f>
        <v>33.31</v>
      </c>
      <c r="P8" s="972">
        <f t="shared" si="1"/>
        <v>33.31</v>
      </c>
      <c r="Q8" s="972">
        <f t="shared" si="1"/>
        <v>33.31</v>
      </c>
    </row>
    <row r="9" spans="1:17" ht="30" x14ac:dyDescent="0.25">
      <c r="A9" s="49"/>
      <c r="B9" s="1109" t="s">
        <v>1519</v>
      </c>
      <c r="C9" s="982">
        <v>21.82</v>
      </c>
      <c r="D9" s="982"/>
      <c r="E9" s="982"/>
      <c r="F9" s="983"/>
      <c r="G9" s="983"/>
      <c r="H9" s="38"/>
      <c r="I9" s="38"/>
      <c r="J9" s="379"/>
      <c r="K9" s="379"/>
      <c r="L9" s="180"/>
      <c r="M9" s="180"/>
      <c r="N9" s="180"/>
      <c r="O9" s="180"/>
      <c r="P9" s="180"/>
      <c r="Q9" s="180"/>
    </row>
    <row r="10" spans="1:17" ht="135" x14ac:dyDescent="0.25">
      <c r="A10" s="49"/>
      <c r="B10" s="1109" t="s">
        <v>545</v>
      </c>
      <c r="C10" s="1112" t="s">
        <v>1520</v>
      </c>
      <c r="D10" s="1112"/>
      <c r="E10" s="1112"/>
      <c r="F10" s="1113" t="s">
        <v>1521</v>
      </c>
      <c r="G10" s="983"/>
      <c r="H10" s="39"/>
      <c r="I10" s="39"/>
      <c r="J10" s="380"/>
      <c r="K10" s="380"/>
      <c r="L10" s="180"/>
      <c r="M10" s="180"/>
      <c r="N10" s="180"/>
      <c r="O10" s="180"/>
      <c r="P10" s="180"/>
      <c r="Q10" s="180"/>
    </row>
    <row r="11" spans="1:17" ht="30" x14ac:dyDescent="0.25">
      <c r="A11" s="49">
        <v>2</v>
      </c>
      <c r="B11" s="1110" t="s">
        <v>546</v>
      </c>
      <c r="C11" s="984"/>
      <c r="D11" s="984"/>
      <c r="E11" s="984"/>
      <c r="F11" s="983"/>
      <c r="G11" s="983"/>
      <c r="H11" s="40"/>
      <c r="I11" s="40"/>
      <c r="J11" s="381"/>
      <c r="K11" s="381"/>
      <c r="L11" s="180"/>
      <c r="M11" s="180"/>
      <c r="N11" s="180"/>
      <c r="O11" s="180"/>
      <c r="P11" s="180"/>
      <c r="Q11" s="180"/>
    </row>
    <row r="12" spans="1:17" ht="30" x14ac:dyDescent="0.25">
      <c r="A12" s="49">
        <v>3</v>
      </c>
      <c r="B12" s="1111" t="s">
        <v>547</v>
      </c>
      <c r="C12" s="984"/>
      <c r="D12" s="984"/>
      <c r="E12" s="984"/>
      <c r="F12" s="983"/>
      <c r="G12" s="983"/>
      <c r="H12" s="40"/>
      <c r="I12" s="40"/>
      <c r="J12" s="381"/>
      <c r="K12" s="381"/>
      <c r="L12" s="180"/>
      <c r="M12" s="180"/>
      <c r="N12" s="180"/>
      <c r="O12" s="180"/>
      <c r="P12" s="180"/>
      <c r="Q12" s="180"/>
    </row>
    <row r="13" spans="1:17" x14ac:dyDescent="0.25">
      <c r="A13" s="49">
        <v>4</v>
      </c>
      <c r="B13" s="1111" t="s">
        <v>1217</v>
      </c>
      <c r="C13" s="984"/>
      <c r="D13" s="984"/>
      <c r="E13" s="984"/>
      <c r="F13" s="983"/>
      <c r="G13" s="983"/>
      <c r="H13" s="40"/>
      <c r="I13" s="40"/>
      <c r="J13" s="381"/>
      <c r="K13" s="381"/>
      <c r="L13" s="180"/>
      <c r="M13" s="180"/>
      <c r="N13" s="180"/>
      <c r="O13" s="180"/>
      <c r="P13" s="180"/>
      <c r="Q13" s="180"/>
    </row>
    <row r="14" spans="1:17" x14ac:dyDescent="0.25">
      <c r="A14" s="49">
        <v>5</v>
      </c>
      <c r="B14" s="1109" t="s">
        <v>620</v>
      </c>
      <c r="C14" s="976">
        <f t="shared" ref="C14:G14" si="2">C8-C11-C12-C13</f>
        <v>21.82</v>
      </c>
      <c r="D14" s="976">
        <f t="shared" si="2"/>
        <v>21.82</v>
      </c>
      <c r="E14" s="976">
        <f t="shared" si="2"/>
        <v>21.82</v>
      </c>
      <c r="F14" s="976">
        <f t="shared" si="2"/>
        <v>33.31</v>
      </c>
      <c r="G14" s="976">
        <f t="shared" si="2"/>
        <v>33.31</v>
      </c>
      <c r="H14" s="39"/>
      <c r="I14" s="39"/>
      <c r="J14" s="380"/>
      <c r="K14" s="976">
        <f>K8-K11-K12-K13</f>
        <v>33.31</v>
      </c>
      <c r="L14" s="976">
        <f t="shared" ref="L14:Q14" si="3">L8-L11-L12-L13</f>
        <v>0</v>
      </c>
      <c r="M14" s="976">
        <f t="shared" si="3"/>
        <v>33.31</v>
      </c>
      <c r="N14" s="976">
        <f t="shared" si="3"/>
        <v>33.31</v>
      </c>
      <c r="O14" s="976">
        <f t="shared" si="3"/>
        <v>33.31</v>
      </c>
      <c r="P14" s="976">
        <f t="shared" si="3"/>
        <v>33.31</v>
      </c>
      <c r="Q14" s="976">
        <f t="shared" si="3"/>
        <v>33.31</v>
      </c>
    </row>
    <row r="15" spans="1:17" s="940" customFormat="1" x14ac:dyDescent="0.25">
      <c r="A15" s="941">
        <v>6</v>
      </c>
      <c r="B15" s="1109" t="s">
        <v>1458</v>
      </c>
      <c r="C15" s="982"/>
      <c r="D15" s="982"/>
      <c r="E15" s="982"/>
      <c r="F15" s="983"/>
      <c r="G15" s="983"/>
      <c r="H15" s="39"/>
      <c r="I15" s="39"/>
      <c r="J15" s="380"/>
      <c r="K15" s="380"/>
      <c r="L15" s="180"/>
      <c r="M15" s="180"/>
      <c r="N15" s="180"/>
      <c r="O15" s="180"/>
      <c r="P15" s="180"/>
      <c r="Q15" s="180"/>
    </row>
    <row r="16" spans="1:17" ht="30" x14ac:dyDescent="0.25">
      <c r="A16" s="941">
        <v>7</v>
      </c>
      <c r="B16" s="1109" t="s">
        <v>1218</v>
      </c>
      <c r="C16" s="982"/>
      <c r="D16" s="982"/>
      <c r="E16" s="976">
        <v>11.490000000000002</v>
      </c>
      <c r="F16" s="976"/>
      <c r="G16" s="983"/>
      <c r="H16" s="56"/>
      <c r="I16" s="56"/>
      <c r="J16" s="382"/>
      <c r="K16" s="382"/>
      <c r="L16" s="180"/>
      <c r="M16" s="180"/>
      <c r="N16" s="180"/>
      <c r="O16" s="180"/>
      <c r="P16" s="180"/>
      <c r="Q16" s="180"/>
    </row>
    <row r="17" spans="1:17" x14ac:dyDescent="0.25">
      <c r="A17" s="941">
        <v>8</v>
      </c>
      <c r="B17" s="1109" t="s">
        <v>549</v>
      </c>
      <c r="C17" s="982"/>
      <c r="D17" s="982"/>
      <c r="E17" s="982"/>
      <c r="F17" s="983"/>
      <c r="G17" s="983"/>
      <c r="H17" s="49"/>
      <c r="I17" s="49"/>
      <c r="J17" s="172"/>
      <c r="K17" s="172"/>
      <c r="L17" s="180"/>
      <c r="M17" s="180"/>
      <c r="N17" s="180"/>
      <c r="O17" s="180"/>
      <c r="P17" s="180"/>
      <c r="Q17" s="180"/>
    </row>
    <row r="18" spans="1:17" ht="30" x14ac:dyDescent="0.25">
      <c r="A18" s="941">
        <v>9</v>
      </c>
      <c r="B18" s="1111" t="s">
        <v>1216</v>
      </c>
      <c r="C18" s="984"/>
      <c r="D18" s="984"/>
      <c r="E18" s="984"/>
      <c r="F18" s="983"/>
      <c r="G18" s="983"/>
      <c r="H18" s="49"/>
      <c r="I18" s="49"/>
      <c r="J18" s="172"/>
      <c r="K18" s="172"/>
      <c r="L18" s="180"/>
      <c r="M18" s="180"/>
      <c r="N18" s="180"/>
      <c r="O18" s="180"/>
      <c r="P18" s="180"/>
      <c r="Q18" s="180"/>
    </row>
    <row r="19" spans="1:17" ht="30" x14ac:dyDescent="0.25">
      <c r="A19" s="941">
        <v>10</v>
      </c>
      <c r="B19" s="1111" t="s">
        <v>621</v>
      </c>
      <c r="C19" s="984"/>
      <c r="D19" s="984"/>
      <c r="E19" s="984"/>
      <c r="F19" s="983"/>
      <c r="G19" s="983"/>
      <c r="H19" s="180"/>
      <c r="I19" s="180"/>
      <c r="J19" s="383"/>
      <c r="K19" s="383"/>
      <c r="L19" s="180"/>
      <c r="M19" s="180"/>
      <c r="N19" s="180"/>
      <c r="O19" s="180"/>
      <c r="P19" s="180"/>
      <c r="Q19" s="180"/>
    </row>
    <row r="20" spans="1:17" x14ac:dyDescent="0.25">
      <c r="A20" s="941">
        <v>11</v>
      </c>
      <c r="B20" s="1111" t="s">
        <v>1019</v>
      </c>
      <c r="C20" s="976">
        <f t="shared" ref="C20:G20" si="4">C14-C15+C16+C17-C18-C19</f>
        <v>21.82</v>
      </c>
      <c r="D20" s="976">
        <f t="shared" si="4"/>
        <v>21.82</v>
      </c>
      <c r="E20" s="976">
        <f t="shared" si="4"/>
        <v>33.31</v>
      </c>
      <c r="F20" s="976">
        <f t="shared" si="4"/>
        <v>33.31</v>
      </c>
      <c r="G20" s="976">
        <f t="shared" si="4"/>
        <v>33.31</v>
      </c>
      <c r="H20" s="180"/>
      <c r="I20" s="180"/>
      <c r="J20" s="383"/>
      <c r="K20" s="976">
        <f>K14-K15+K16+K17-K18-K19</f>
        <v>33.31</v>
      </c>
      <c r="L20" s="976">
        <f t="shared" ref="L20:Q20" si="5">L14-L15+L16+L17-L18-L19</f>
        <v>0</v>
      </c>
      <c r="M20" s="976">
        <f t="shared" si="5"/>
        <v>33.31</v>
      </c>
      <c r="N20" s="976">
        <f t="shared" si="5"/>
        <v>33.31</v>
      </c>
      <c r="O20" s="976">
        <f t="shared" si="5"/>
        <v>33.31</v>
      </c>
      <c r="P20" s="976">
        <f t="shared" si="5"/>
        <v>33.31</v>
      </c>
      <c r="Q20" s="976">
        <f t="shared" si="5"/>
        <v>33.31</v>
      </c>
    </row>
    <row r="21" spans="1:17" x14ac:dyDescent="0.25">
      <c r="A21" s="234"/>
      <c r="B21" s="235"/>
      <c r="C21" s="235"/>
      <c r="D21" s="235"/>
      <c r="E21" s="235"/>
      <c r="F21" s="235"/>
    </row>
    <row r="22" spans="1:17" x14ac:dyDescent="0.25">
      <c r="A22" s="1329"/>
      <c r="B22" s="1330"/>
      <c r="C22" s="1330"/>
      <c r="D22" s="1330"/>
      <c r="E22" s="1330"/>
      <c r="F22" s="1330"/>
    </row>
    <row r="23" spans="1:17" x14ac:dyDescent="0.25">
      <c r="A23" s="234"/>
      <c r="B23" s="236"/>
      <c r="C23" s="236"/>
      <c r="D23" s="236"/>
      <c r="E23" s="236"/>
      <c r="F23" s="158"/>
      <c r="H23" s="486"/>
      <c r="I23" s="486"/>
      <c r="J23" s="486"/>
      <c r="K23" s="486"/>
    </row>
    <row r="24" spans="1:17" x14ac:dyDescent="0.25">
      <c r="A24" s="234"/>
      <c r="B24" s="236"/>
      <c r="C24" s="236"/>
      <c r="D24" s="236"/>
      <c r="E24" s="236"/>
      <c r="F24" s="158"/>
    </row>
    <row r="25" spans="1:17" x14ac:dyDescent="0.25">
      <c r="A25" s="234"/>
      <c r="B25" s="236"/>
      <c r="C25" s="236"/>
      <c r="D25" s="236"/>
      <c r="E25" s="236"/>
      <c r="F25" s="158"/>
    </row>
    <row r="26" spans="1:17" x14ac:dyDescent="0.25">
      <c r="A26" s="509"/>
      <c r="B26" s="915"/>
      <c r="C26" s="915"/>
      <c r="D26" s="915"/>
      <c r="E26" s="915"/>
      <c r="F26" s="509"/>
    </row>
    <row r="27" spans="1:17" x14ac:dyDescent="0.25">
      <c r="A27" s="509"/>
      <c r="B27" s="915"/>
      <c r="C27" s="915"/>
      <c r="D27" s="915"/>
      <c r="E27" s="915"/>
      <c r="F27" s="468"/>
    </row>
    <row r="28" spans="1:17" x14ac:dyDescent="0.25">
      <c r="A28" s="509"/>
      <c r="B28" s="915"/>
      <c r="C28" s="915"/>
      <c r="D28" s="915"/>
      <c r="E28" s="915"/>
      <c r="F28" s="916"/>
    </row>
    <row r="29" spans="1:17" x14ac:dyDescent="0.25">
      <c r="A29" s="509"/>
      <c r="B29" s="915"/>
      <c r="C29" s="915"/>
      <c r="D29" s="915"/>
      <c r="E29" s="915"/>
      <c r="F29" s="468"/>
    </row>
    <row r="30" spans="1:17" x14ac:dyDescent="0.25">
      <c r="A30" s="509"/>
      <c r="B30" s="915"/>
      <c r="C30" s="915"/>
      <c r="D30" s="915"/>
      <c r="E30" s="915"/>
      <c r="F30" s="468"/>
    </row>
    <row r="31" spans="1:17" x14ac:dyDescent="0.25">
      <c r="A31" s="509"/>
      <c r="B31" s="915"/>
      <c r="C31" s="915"/>
      <c r="D31" s="915"/>
      <c r="E31" s="915"/>
      <c r="F31" s="468"/>
    </row>
    <row r="32" spans="1:17" x14ac:dyDescent="0.25">
      <c r="A32" s="468"/>
      <c r="B32" s="510"/>
      <c r="C32" s="510"/>
      <c r="D32" s="510"/>
      <c r="E32" s="510"/>
      <c r="F32" s="468"/>
    </row>
  </sheetData>
  <mergeCells count="19">
    <mergeCell ref="A1:B1"/>
    <mergeCell ref="K5:L5"/>
    <mergeCell ref="K6:L6"/>
    <mergeCell ref="M5:Q5"/>
    <mergeCell ref="L3:M3"/>
    <mergeCell ref="N3:O3"/>
    <mergeCell ref="P3:Q3"/>
    <mergeCell ref="L4:M4"/>
    <mergeCell ref="N4:O4"/>
    <mergeCell ref="P4:Q4"/>
    <mergeCell ref="C5:G5"/>
    <mergeCell ref="A22:F22"/>
    <mergeCell ref="A2:J2"/>
    <mergeCell ref="I4:J4"/>
    <mergeCell ref="H5:J5"/>
    <mergeCell ref="I3:J3"/>
    <mergeCell ref="B5:B7"/>
    <mergeCell ref="A5:A7"/>
    <mergeCell ref="H6:J6"/>
  </mergeCells>
  <pageMargins left="0.7" right="0.7" top="0.75" bottom="0.75" header="0.3" footer="0.3"/>
  <pageSetup paperSize="9" scale="6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theme="0"/>
  </sheetPr>
  <dimension ref="A1:Q23"/>
  <sheetViews>
    <sheetView showGridLines="0" view="pageBreakPreview" zoomScaleNormal="100" zoomScaleSheetLayoutView="100" workbookViewId="0">
      <pane xSplit="2" ySplit="7" topLeftCell="M8" activePane="bottomRight" state="frozen"/>
      <selection pane="topRight" activeCell="C1" sqref="C1"/>
      <selection pane="bottomLeft" activeCell="A8" sqref="A8"/>
      <selection pane="bottomRight" activeCell="M2" sqref="M2"/>
    </sheetView>
  </sheetViews>
  <sheetFormatPr defaultRowHeight="15" x14ac:dyDescent="0.25"/>
  <cols>
    <col min="1" max="1" width="9.140625" style="77"/>
    <col min="2" max="2" width="34.140625" style="77" customWidth="1"/>
    <col min="3" max="5" width="14.7109375" style="523" customWidth="1"/>
    <col min="6" max="7" width="13" style="77" customWidth="1"/>
    <col min="8" max="10" width="13" style="77" hidden="1" customWidth="1"/>
    <col min="11" max="11" width="13" style="415" customWidth="1"/>
    <col min="12" max="12" width="18.7109375" style="77" hidden="1" customWidth="1"/>
    <col min="13" max="17" width="14" style="77" bestFit="1" customWidth="1"/>
    <col min="18" max="16384" width="9.140625" style="77"/>
  </cols>
  <sheetData>
    <row r="1" spans="1:17" s="415" customFormat="1" x14ac:dyDescent="0.25">
      <c r="A1" s="1280" t="s">
        <v>900</v>
      </c>
      <c r="B1" s="1280"/>
      <c r="C1" s="522"/>
      <c r="D1" s="522"/>
      <c r="E1" s="522"/>
    </row>
    <row r="2" spans="1:17" ht="21" customHeight="1" x14ac:dyDescent="0.25">
      <c r="A2" s="1270" t="s">
        <v>47</v>
      </c>
      <c r="B2" s="1283"/>
      <c r="C2" s="1283"/>
      <c r="D2" s="1283"/>
      <c r="E2" s="1283"/>
      <c r="F2" s="1283"/>
      <c r="G2" s="1283"/>
      <c r="H2" s="1283"/>
      <c r="I2" s="1283"/>
      <c r="J2" s="1283"/>
      <c r="M2" s="77" t="str">
        <f>'F7'!L2</f>
        <v>Rosa Power Supply Company Limited</v>
      </c>
    </row>
    <row r="3" spans="1:17" ht="21" customHeight="1" x14ac:dyDescent="0.25">
      <c r="A3" s="812" t="s">
        <v>83</v>
      </c>
      <c r="B3" s="812"/>
      <c r="C3" s="812"/>
      <c r="D3" s="812"/>
      <c r="E3" s="812"/>
      <c r="F3" s="812"/>
      <c r="G3" s="812"/>
      <c r="H3" s="812"/>
      <c r="I3" s="1314"/>
      <c r="J3" s="1314"/>
      <c r="K3" s="413"/>
      <c r="L3" s="1314"/>
      <c r="M3" s="1314"/>
      <c r="N3" s="1314"/>
      <c r="O3" s="1314"/>
      <c r="P3" s="1314"/>
      <c r="Q3" s="1314"/>
    </row>
    <row r="4" spans="1:17" ht="21" customHeight="1" x14ac:dyDescent="0.25">
      <c r="I4" s="1308"/>
      <c r="J4" s="1308"/>
      <c r="K4" s="419"/>
      <c r="L4" s="1308"/>
      <c r="M4" s="1308"/>
      <c r="N4" s="1308"/>
      <c r="O4" s="1308"/>
      <c r="P4" s="1308" t="s">
        <v>434</v>
      </c>
      <c r="Q4" s="1308"/>
    </row>
    <row r="5" spans="1:17" ht="21" customHeight="1" x14ac:dyDescent="0.25">
      <c r="A5" s="1242" t="s">
        <v>1007</v>
      </c>
      <c r="B5" s="1242" t="s">
        <v>49</v>
      </c>
      <c r="C5" s="1332" t="s">
        <v>1183</v>
      </c>
      <c r="D5" s="1333"/>
      <c r="E5" s="1333"/>
      <c r="F5" s="1333"/>
      <c r="G5" s="1334"/>
      <c r="H5" s="1278" t="s">
        <v>1241</v>
      </c>
      <c r="I5" s="1278"/>
      <c r="J5" s="1278"/>
      <c r="K5" s="1281" t="s">
        <v>970</v>
      </c>
      <c r="L5" s="1282"/>
      <c r="M5" s="1278" t="s">
        <v>161</v>
      </c>
      <c r="N5" s="1278"/>
      <c r="O5" s="1278"/>
      <c r="P5" s="1278"/>
      <c r="Q5" s="1278"/>
    </row>
    <row r="6" spans="1:17" s="350" customFormat="1" ht="33.75" customHeight="1" x14ac:dyDescent="0.25">
      <c r="A6" s="1248"/>
      <c r="B6" s="1248"/>
      <c r="C6" s="515" t="s">
        <v>1073</v>
      </c>
      <c r="D6" s="515" t="s">
        <v>1074</v>
      </c>
      <c r="E6" s="515" t="s">
        <v>1075</v>
      </c>
      <c r="F6" s="373" t="s">
        <v>1076</v>
      </c>
      <c r="G6" s="373" t="s">
        <v>1077</v>
      </c>
      <c r="H6" s="1265" t="s">
        <v>987</v>
      </c>
      <c r="I6" s="1272"/>
      <c r="J6" s="1266"/>
      <c r="K6" s="1265" t="s">
        <v>1078</v>
      </c>
      <c r="L6" s="1266"/>
      <c r="M6" s="946" t="s">
        <v>971</v>
      </c>
      <c r="N6" s="946" t="s">
        <v>972</v>
      </c>
      <c r="O6" s="946" t="s">
        <v>973</v>
      </c>
      <c r="P6" s="946" t="s">
        <v>974</v>
      </c>
      <c r="Q6" s="946" t="s">
        <v>975</v>
      </c>
    </row>
    <row r="7" spans="1:17" ht="30" customHeight="1" x14ac:dyDescent="0.25">
      <c r="A7" s="1243"/>
      <c r="B7" s="1243"/>
      <c r="C7" s="515" t="s">
        <v>976</v>
      </c>
      <c r="D7" s="515" t="s">
        <v>976</v>
      </c>
      <c r="E7" s="515" t="s">
        <v>976</v>
      </c>
      <c r="F7" s="373" t="s">
        <v>976</v>
      </c>
      <c r="G7" s="373" t="s">
        <v>976</v>
      </c>
      <c r="H7" s="388" t="s">
        <v>977</v>
      </c>
      <c r="I7" s="727" t="s">
        <v>978</v>
      </c>
      <c r="J7" s="727" t="s">
        <v>979</v>
      </c>
      <c r="K7" s="728" t="s">
        <v>1545</v>
      </c>
      <c r="L7" s="728" t="s">
        <v>980</v>
      </c>
      <c r="M7" s="727" t="s">
        <v>981</v>
      </c>
      <c r="N7" s="727" t="s">
        <v>981</v>
      </c>
      <c r="O7" s="727" t="s">
        <v>981</v>
      </c>
      <c r="P7" s="727" t="s">
        <v>981</v>
      </c>
      <c r="Q7" s="727" t="s">
        <v>981</v>
      </c>
    </row>
    <row r="8" spans="1:17" ht="30.75" customHeight="1" x14ac:dyDescent="0.25">
      <c r="A8" s="5" t="s">
        <v>162</v>
      </c>
      <c r="B8" s="985" t="s">
        <v>566</v>
      </c>
      <c r="C8" s="1114">
        <v>28.79</v>
      </c>
      <c r="D8" s="986">
        <f>'F7'!D8</f>
        <v>21.82</v>
      </c>
      <c r="E8" s="986">
        <f>'F7'!E8</f>
        <v>21.82</v>
      </c>
      <c r="F8" s="986">
        <f>'F7'!F8</f>
        <v>33.31</v>
      </c>
      <c r="G8" s="986">
        <f>'F7'!G8</f>
        <v>33.31</v>
      </c>
      <c r="H8" s="5"/>
      <c r="I8" s="5"/>
      <c r="J8" s="5"/>
      <c r="K8" s="990">
        <f>'F7'!K8</f>
        <v>33.31</v>
      </c>
      <c r="L8" s="988"/>
      <c r="M8" s="988">
        <f>K11</f>
        <v>33.31</v>
      </c>
      <c r="N8" s="988">
        <f>M11</f>
        <v>33.31</v>
      </c>
      <c r="O8" s="988">
        <f t="shared" ref="O8:Q8" si="0">N11</f>
        <v>33.31</v>
      </c>
      <c r="P8" s="988">
        <f t="shared" si="0"/>
        <v>33.31</v>
      </c>
      <c r="Q8" s="988">
        <f t="shared" si="0"/>
        <v>33.31</v>
      </c>
    </row>
    <row r="9" spans="1:17" ht="31.5" customHeight="1" x14ac:dyDescent="0.25">
      <c r="A9" s="5" t="s">
        <v>173</v>
      </c>
      <c r="B9" s="869" t="s">
        <v>1022</v>
      </c>
      <c r="C9" s="536"/>
      <c r="D9" s="536"/>
      <c r="E9" s="536"/>
      <c r="F9" s="1102"/>
      <c r="G9" s="87"/>
      <c r="H9" s="5"/>
      <c r="I9" s="5"/>
      <c r="J9" s="5"/>
      <c r="K9" s="988"/>
      <c r="L9" s="988"/>
      <c r="M9" s="988"/>
      <c r="N9" s="988"/>
      <c r="O9" s="988"/>
      <c r="P9" s="988"/>
      <c r="Q9" s="988"/>
    </row>
    <row r="10" spans="1:17" ht="30.75" customHeight="1" x14ac:dyDescent="0.25">
      <c r="A10" s="5" t="s">
        <v>252</v>
      </c>
      <c r="B10" s="985" t="s">
        <v>628</v>
      </c>
      <c r="C10" s="1115">
        <v>6.9699999999999989</v>
      </c>
      <c r="D10" s="35"/>
      <c r="E10" s="35"/>
      <c r="F10" s="87"/>
      <c r="G10" s="87"/>
      <c r="H10" s="5"/>
      <c r="I10" s="5"/>
      <c r="J10" s="5"/>
      <c r="K10" s="988"/>
      <c r="L10" s="988"/>
      <c r="M10" s="988"/>
      <c r="N10" s="988"/>
      <c r="O10" s="988"/>
      <c r="P10" s="988"/>
      <c r="Q10" s="988"/>
    </row>
    <row r="11" spans="1:17" ht="33.75" customHeight="1" x14ac:dyDescent="0.25">
      <c r="A11" s="5" t="s">
        <v>253</v>
      </c>
      <c r="B11" s="869" t="s">
        <v>1021</v>
      </c>
      <c r="C11" s="987">
        <f>C8+C9-C10</f>
        <v>21.82</v>
      </c>
      <c r="D11" s="987">
        <f t="shared" ref="D11:G11" si="1">D8+D9-D10</f>
        <v>21.82</v>
      </c>
      <c r="E11" s="987">
        <f t="shared" si="1"/>
        <v>21.82</v>
      </c>
      <c r="F11" s="987">
        <f t="shared" si="1"/>
        <v>33.31</v>
      </c>
      <c r="G11" s="987">
        <f t="shared" si="1"/>
        <v>33.31</v>
      </c>
      <c r="H11" s="537"/>
      <c r="I11" s="537"/>
      <c r="J11" s="537"/>
      <c r="K11" s="989">
        <f>K8+K9-K10</f>
        <v>33.31</v>
      </c>
      <c r="L11" s="989"/>
      <c r="M11" s="989">
        <f>M8+M9-M10</f>
        <v>33.31</v>
      </c>
      <c r="N11" s="989">
        <f t="shared" ref="N11:Q11" si="2">N8+N9-N10</f>
        <v>33.31</v>
      </c>
      <c r="O11" s="989">
        <f t="shared" si="2"/>
        <v>33.31</v>
      </c>
      <c r="P11" s="989">
        <f t="shared" si="2"/>
        <v>33.31</v>
      </c>
      <c r="Q11" s="989">
        <f t="shared" si="2"/>
        <v>33.31</v>
      </c>
    </row>
    <row r="12" spans="1:17" ht="21" customHeight="1" x14ac:dyDescent="0.25">
      <c r="B12" s="129"/>
      <c r="C12" s="129"/>
      <c r="D12" s="129"/>
      <c r="E12" s="129"/>
    </row>
    <row r="13" spans="1:17" ht="21" customHeight="1" x14ac:dyDescent="0.25"/>
    <row r="14" spans="1:17" ht="21" customHeight="1" x14ac:dyDescent="0.25">
      <c r="H14" s="1335"/>
      <c r="I14" s="1335"/>
      <c r="J14" s="1335"/>
      <c r="K14" s="422"/>
    </row>
    <row r="15" spans="1:17" ht="21" customHeight="1" x14ac:dyDescent="0.25">
      <c r="I15" s="151"/>
      <c r="J15" s="151"/>
      <c r="K15" s="411"/>
    </row>
    <row r="16" spans="1:17" ht="21" hidden="1" customHeight="1" x14ac:dyDescent="0.25">
      <c r="I16" s="151"/>
      <c r="J16" s="151"/>
      <c r="K16" s="411"/>
    </row>
    <row r="17" spans="1:9" ht="21" hidden="1" customHeight="1" x14ac:dyDescent="0.25">
      <c r="A17" s="186" t="s">
        <v>319</v>
      </c>
      <c r="B17" s="186"/>
      <c r="C17" s="186"/>
      <c r="D17" s="186"/>
      <c r="E17" s="186"/>
      <c r="F17" s="186"/>
      <c r="G17" s="186"/>
      <c r="H17" s="186"/>
      <c r="I17" s="186"/>
    </row>
    <row r="18" spans="1:9" ht="21" hidden="1" customHeight="1" x14ac:dyDescent="0.25">
      <c r="A18" s="149">
        <v>1</v>
      </c>
      <c r="B18" s="187" t="s">
        <v>475</v>
      </c>
      <c r="C18" s="518"/>
      <c r="D18" s="518"/>
      <c r="E18" s="518"/>
      <c r="F18" s="149" t="s">
        <v>573</v>
      </c>
      <c r="G18" s="150"/>
      <c r="H18" s="150"/>
      <c r="I18" s="161"/>
    </row>
    <row r="19" spans="1:9" ht="21" hidden="1" customHeight="1" x14ac:dyDescent="0.25">
      <c r="A19" s="149">
        <v>2</v>
      </c>
      <c r="B19" s="4" t="s">
        <v>482</v>
      </c>
      <c r="C19" s="520"/>
      <c r="D19" s="520"/>
      <c r="E19" s="520"/>
      <c r="F19" s="149" t="s">
        <v>465</v>
      </c>
      <c r="G19" s="150"/>
      <c r="H19" s="150"/>
      <c r="I19" s="161"/>
    </row>
    <row r="20" spans="1:9" ht="21" hidden="1" customHeight="1" x14ac:dyDescent="0.25">
      <c r="A20" s="149">
        <v>3</v>
      </c>
      <c r="B20" s="4" t="s">
        <v>467</v>
      </c>
      <c r="C20" s="520"/>
      <c r="D20" s="520"/>
      <c r="E20" s="520"/>
      <c r="F20" s="149" t="s">
        <v>465</v>
      </c>
      <c r="G20" s="150"/>
      <c r="H20" s="150"/>
      <c r="I20" s="161"/>
    </row>
    <row r="21" spans="1:9" ht="21" hidden="1" customHeight="1" x14ac:dyDescent="0.25">
      <c r="A21" s="149">
        <v>4</v>
      </c>
      <c r="B21" s="4" t="s">
        <v>468</v>
      </c>
      <c r="C21" s="520"/>
      <c r="D21" s="520"/>
      <c r="E21" s="520"/>
      <c r="F21" s="149" t="s">
        <v>604</v>
      </c>
      <c r="G21" s="150"/>
      <c r="H21" s="150"/>
      <c r="I21" s="161"/>
    </row>
    <row r="22" spans="1:9" ht="21" hidden="1" customHeight="1" x14ac:dyDescent="0.25">
      <c r="A22" s="149">
        <v>5</v>
      </c>
      <c r="B22" s="4" t="s">
        <v>470</v>
      </c>
      <c r="C22" s="520"/>
      <c r="D22" s="520"/>
      <c r="E22" s="520"/>
      <c r="F22" s="149"/>
      <c r="G22" s="150"/>
      <c r="H22" s="150"/>
      <c r="I22" s="161"/>
    </row>
    <row r="23" spans="1:9" ht="21" hidden="1" customHeight="1" x14ac:dyDescent="0.25"/>
  </sheetData>
  <mergeCells count="19">
    <mergeCell ref="A1:B1"/>
    <mergeCell ref="H6:J6"/>
    <mergeCell ref="K5:L5"/>
    <mergeCell ref="K6:L6"/>
    <mergeCell ref="M5:Q5"/>
    <mergeCell ref="L3:M3"/>
    <mergeCell ref="N3:O3"/>
    <mergeCell ref="P3:Q3"/>
    <mergeCell ref="L4:M4"/>
    <mergeCell ref="N4:O4"/>
    <mergeCell ref="P4:Q4"/>
    <mergeCell ref="C5:G5"/>
    <mergeCell ref="H14:J14"/>
    <mergeCell ref="A2:J2"/>
    <mergeCell ref="A5:A7"/>
    <mergeCell ref="B5:B7"/>
    <mergeCell ref="H5:J5"/>
    <mergeCell ref="I3:J3"/>
    <mergeCell ref="I4:J4"/>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2"/>
  <sheetViews>
    <sheetView showGridLines="0" view="pageBreakPreview" zoomScaleNormal="100" zoomScaleSheetLayoutView="100" workbookViewId="0">
      <selection activeCell="D73" sqref="D73"/>
    </sheetView>
  </sheetViews>
  <sheetFormatPr defaultRowHeight="15" x14ac:dyDescent="0.25"/>
  <cols>
    <col min="1" max="1" width="9.140625" style="533"/>
    <col min="2" max="2" width="0" hidden="1" customWidth="1"/>
    <col min="3" max="3" width="14.42578125" style="533" customWidth="1"/>
    <col min="4" max="4" width="67" style="829" customWidth="1"/>
    <col min="218" max="218" width="12.28515625" customWidth="1"/>
    <col min="219" max="219" width="60" customWidth="1"/>
    <col min="474" max="474" width="12.28515625" customWidth="1"/>
    <col min="475" max="475" width="60" customWidth="1"/>
    <col min="730" max="730" width="12.28515625" customWidth="1"/>
    <col min="731" max="731" width="60" customWidth="1"/>
    <col min="986" max="986" width="12.28515625" customWidth="1"/>
    <col min="987" max="987" width="60" customWidth="1"/>
    <col min="1242" max="1242" width="12.28515625" customWidth="1"/>
    <col min="1243" max="1243" width="60" customWidth="1"/>
    <col min="1498" max="1498" width="12.28515625" customWidth="1"/>
    <col min="1499" max="1499" width="60" customWidth="1"/>
    <col min="1754" max="1754" width="12.28515625" customWidth="1"/>
    <col min="1755" max="1755" width="60" customWidth="1"/>
    <col min="2010" max="2010" width="12.28515625" customWidth="1"/>
    <col min="2011" max="2011" width="60" customWidth="1"/>
    <col min="2266" max="2266" width="12.28515625" customWidth="1"/>
    <col min="2267" max="2267" width="60" customWidth="1"/>
    <col min="2522" max="2522" width="12.28515625" customWidth="1"/>
    <col min="2523" max="2523" width="60" customWidth="1"/>
    <col min="2778" max="2778" width="12.28515625" customWidth="1"/>
    <col min="2779" max="2779" width="60" customWidth="1"/>
    <col min="3034" max="3034" width="12.28515625" customWidth="1"/>
    <col min="3035" max="3035" width="60" customWidth="1"/>
    <col min="3290" max="3290" width="12.28515625" customWidth="1"/>
    <col min="3291" max="3291" width="60" customWidth="1"/>
    <col min="3546" max="3546" width="12.28515625" customWidth="1"/>
    <col min="3547" max="3547" width="60" customWidth="1"/>
    <col min="3802" max="3802" width="12.28515625" customWidth="1"/>
    <col min="3803" max="3803" width="60" customWidth="1"/>
    <col min="4058" max="4058" width="12.28515625" customWidth="1"/>
    <col min="4059" max="4059" width="60" customWidth="1"/>
    <col min="4314" max="4314" width="12.28515625" customWidth="1"/>
    <col min="4315" max="4315" width="60" customWidth="1"/>
    <col min="4570" max="4570" width="12.28515625" customWidth="1"/>
    <col min="4571" max="4571" width="60" customWidth="1"/>
    <col min="4826" max="4826" width="12.28515625" customWidth="1"/>
    <col min="4827" max="4827" width="60" customWidth="1"/>
    <col min="5082" max="5082" width="12.28515625" customWidth="1"/>
    <col min="5083" max="5083" width="60" customWidth="1"/>
    <col min="5338" max="5338" width="12.28515625" customWidth="1"/>
    <col min="5339" max="5339" width="60" customWidth="1"/>
    <col min="5594" max="5594" width="12.28515625" customWidth="1"/>
    <col min="5595" max="5595" width="60" customWidth="1"/>
    <col min="5850" max="5850" width="12.28515625" customWidth="1"/>
    <col min="5851" max="5851" width="60" customWidth="1"/>
    <col min="6106" max="6106" width="12.28515625" customWidth="1"/>
    <col min="6107" max="6107" width="60" customWidth="1"/>
    <col min="6362" max="6362" width="12.28515625" customWidth="1"/>
    <col min="6363" max="6363" width="60" customWidth="1"/>
    <col min="6618" max="6618" width="12.28515625" customWidth="1"/>
    <col min="6619" max="6619" width="60" customWidth="1"/>
    <col min="6874" max="6874" width="12.28515625" customWidth="1"/>
    <col min="6875" max="6875" width="60" customWidth="1"/>
    <col min="7130" max="7130" width="12.28515625" customWidth="1"/>
    <col min="7131" max="7131" width="60" customWidth="1"/>
    <col min="7386" max="7386" width="12.28515625" customWidth="1"/>
    <col min="7387" max="7387" width="60" customWidth="1"/>
    <col min="7642" max="7642" width="12.28515625" customWidth="1"/>
    <col min="7643" max="7643" width="60" customWidth="1"/>
    <col min="7898" max="7898" width="12.28515625" customWidth="1"/>
    <col min="7899" max="7899" width="60" customWidth="1"/>
    <col min="8154" max="8154" width="12.28515625" customWidth="1"/>
    <col min="8155" max="8155" width="60" customWidth="1"/>
    <col min="8410" max="8410" width="12.28515625" customWidth="1"/>
    <col min="8411" max="8411" width="60" customWidth="1"/>
    <col min="8666" max="8666" width="12.28515625" customWidth="1"/>
    <col min="8667" max="8667" width="60" customWidth="1"/>
    <col min="8922" max="8922" width="12.28515625" customWidth="1"/>
    <col min="8923" max="8923" width="60" customWidth="1"/>
    <col min="9178" max="9178" width="12.28515625" customWidth="1"/>
    <col min="9179" max="9179" width="60" customWidth="1"/>
    <col min="9434" max="9434" width="12.28515625" customWidth="1"/>
    <col min="9435" max="9435" width="60" customWidth="1"/>
    <col min="9690" max="9690" width="12.28515625" customWidth="1"/>
    <col min="9691" max="9691" width="60" customWidth="1"/>
    <col min="9946" max="9946" width="12.28515625" customWidth="1"/>
    <col min="9947" max="9947" width="60" customWidth="1"/>
    <col min="10202" max="10202" width="12.28515625" customWidth="1"/>
    <col min="10203" max="10203" width="60" customWidth="1"/>
    <col min="10458" max="10458" width="12.28515625" customWidth="1"/>
    <col min="10459" max="10459" width="60" customWidth="1"/>
    <col min="10714" max="10714" width="12.28515625" customWidth="1"/>
    <col min="10715" max="10715" width="60" customWidth="1"/>
    <col min="10970" max="10970" width="12.28515625" customWidth="1"/>
    <col min="10971" max="10971" width="60" customWidth="1"/>
    <col min="11226" max="11226" width="12.28515625" customWidth="1"/>
    <col min="11227" max="11227" width="60" customWidth="1"/>
    <col min="11482" max="11482" width="12.28515625" customWidth="1"/>
    <col min="11483" max="11483" width="60" customWidth="1"/>
    <col min="11738" max="11738" width="12.28515625" customWidth="1"/>
    <col min="11739" max="11739" width="60" customWidth="1"/>
    <col min="11994" max="11994" width="12.28515625" customWidth="1"/>
    <col min="11995" max="11995" width="60" customWidth="1"/>
    <col min="12250" max="12250" width="12.28515625" customWidth="1"/>
    <col min="12251" max="12251" width="60" customWidth="1"/>
    <col min="12506" max="12506" width="12.28515625" customWidth="1"/>
    <col min="12507" max="12507" width="60" customWidth="1"/>
    <col min="12762" max="12762" width="12.28515625" customWidth="1"/>
    <col min="12763" max="12763" width="60" customWidth="1"/>
    <col min="13018" max="13018" width="12.28515625" customWidth="1"/>
    <col min="13019" max="13019" width="60" customWidth="1"/>
    <col min="13274" max="13274" width="12.28515625" customWidth="1"/>
    <col min="13275" max="13275" width="60" customWidth="1"/>
    <col min="13530" max="13530" width="12.28515625" customWidth="1"/>
    <col min="13531" max="13531" width="60" customWidth="1"/>
    <col min="13786" max="13786" width="12.28515625" customWidth="1"/>
    <col min="13787" max="13787" width="60" customWidth="1"/>
    <col min="14042" max="14042" width="12.28515625" customWidth="1"/>
    <col min="14043" max="14043" width="60" customWidth="1"/>
    <col min="14298" max="14298" width="12.28515625" customWidth="1"/>
    <col min="14299" max="14299" width="60" customWidth="1"/>
    <col min="14554" max="14554" width="12.28515625" customWidth="1"/>
    <col min="14555" max="14555" width="60" customWidth="1"/>
    <col min="14810" max="14810" width="12.28515625" customWidth="1"/>
    <col min="14811" max="14811" width="60" customWidth="1"/>
    <col min="15066" max="15066" width="12.28515625" customWidth="1"/>
    <col min="15067" max="15067" width="60" customWidth="1"/>
    <col min="15322" max="15322" width="12.28515625" customWidth="1"/>
    <col min="15323" max="15323" width="60" customWidth="1"/>
    <col min="15578" max="15578" width="12.28515625" customWidth="1"/>
    <col min="15579" max="15579" width="60" customWidth="1"/>
    <col min="15834" max="15834" width="12.28515625" customWidth="1"/>
    <col min="15835" max="15835" width="60" customWidth="1"/>
    <col min="16090" max="16090" width="12.28515625" customWidth="1"/>
    <col min="16091" max="16091" width="60" customWidth="1"/>
  </cols>
  <sheetData>
    <row r="1" spans="1:6" x14ac:dyDescent="0.25">
      <c r="A1" s="1229" t="s">
        <v>1020</v>
      </c>
      <c r="B1" s="1229"/>
      <c r="C1" s="1229"/>
      <c r="D1" s="1229"/>
    </row>
    <row r="2" spans="1:6" x14ac:dyDescent="0.25">
      <c r="A2" s="821"/>
      <c r="B2" s="121"/>
      <c r="C2" s="820"/>
      <c r="D2" s="822"/>
    </row>
    <row r="3" spans="1:6" x14ac:dyDescent="0.25">
      <c r="A3" s="816">
        <v>1</v>
      </c>
      <c r="B3" s="125" t="s">
        <v>820</v>
      </c>
      <c r="C3" s="816" t="s">
        <v>821</v>
      </c>
      <c r="D3" s="823" t="str">
        <f>'S1'!A3</f>
        <v>Profit &amp; Loss Account</v>
      </c>
    </row>
    <row r="4" spans="1:6" x14ac:dyDescent="0.25">
      <c r="A4" s="817">
        <f>A3+1</f>
        <v>2</v>
      </c>
      <c r="B4" s="49" t="s">
        <v>820</v>
      </c>
      <c r="C4" s="817" t="s">
        <v>822</v>
      </c>
      <c r="D4" s="824" t="str">
        <f>'S2'!A3</f>
        <v>Balance Sheet</v>
      </c>
    </row>
    <row r="5" spans="1:6" ht="15.75" thickBot="1" x14ac:dyDescent="0.3">
      <c r="A5" s="816">
        <v>3</v>
      </c>
      <c r="B5" s="49" t="s">
        <v>820</v>
      </c>
      <c r="C5" s="817" t="s">
        <v>823</v>
      </c>
      <c r="D5" s="824" t="str">
        <f>'S3'!A3</f>
        <v>Cash Flow Statement</v>
      </c>
    </row>
    <row r="6" spans="1:6" ht="14.25" customHeight="1" thickBot="1" x14ac:dyDescent="0.3">
      <c r="A6" s="1230"/>
      <c r="B6" s="1231"/>
      <c r="C6" s="1231"/>
      <c r="D6" s="1232"/>
    </row>
    <row r="7" spans="1:6" x14ac:dyDescent="0.25">
      <c r="A7" s="817">
        <v>4</v>
      </c>
      <c r="B7" s="49" t="s">
        <v>820</v>
      </c>
      <c r="C7" s="817" t="s">
        <v>103</v>
      </c>
      <c r="D7" s="824" t="str">
        <f>'F1'!A3</f>
        <v xml:space="preserve">Annual Revenue Requirement </v>
      </c>
    </row>
    <row r="8" spans="1:6" ht="13.5" customHeight="1" x14ac:dyDescent="0.25">
      <c r="A8" s="817">
        <v>5</v>
      </c>
      <c r="B8" s="126" t="s">
        <v>820</v>
      </c>
      <c r="C8" s="817" t="s">
        <v>105</v>
      </c>
      <c r="D8" s="825" t="str">
        <f>'F2'!A3</f>
        <v>Alloted Transmission Capacity (MW) of  Long Term Transmission Customers</v>
      </c>
    </row>
    <row r="9" spans="1:6" s="766" customFormat="1" ht="13.5" customHeight="1" x14ac:dyDescent="0.25">
      <c r="A9" s="817">
        <v>6</v>
      </c>
      <c r="B9" s="126"/>
      <c r="C9" s="817" t="s">
        <v>1316</v>
      </c>
      <c r="D9" s="825" t="str">
        <f>F3A!A3</f>
        <v>Charges to be paid by Long Term Transmission Customers</v>
      </c>
    </row>
    <row r="10" spans="1:6" s="766" customFormat="1" ht="13.5" customHeight="1" x14ac:dyDescent="0.25">
      <c r="A10" s="817">
        <v>7</v>
      </c>
      <c r="B10" s="126"/>
      <c r="C10" s="817" t="s">
        <v>1320</v>
      </c>
      <c r="D10" s="825" t="str">
        <f>F3B!A3</f>
        <v>Charges to be paid by Medium Term Transmission Customers</v>
      </c>
    </row>
    <row r="11" spans="1:6" ht="14.25" customHeight="1" x14ac:dyDescent="0.25">
      <c r="A11" s="817">
        <v>8</v>
      </c>
      <c r="B11" s="49" t="s">
        <v>820</v>
      </c>
      <c r="C11" s="817" t="s">
        <v>1321</v>
      </c>
      <c r="D11" s="825" t="str">
        <f>F3C!A3</f>
        <v>Charges to be paid by Short Term Transmission Customers</v>
      </c>
      <c r="E11" s="789"/>
      <c r="F11" s="789"/>
    </row>
    <row r="12" spans="1:6" s="452" customFormat="1" ht="14.25" customHeight="1" x14ac:dyDescent="0.25">
      <c r="A12" s="817">
        <v>9</v>
      </c>
      <c r="B12" s="492" t="s">
        <v>820</v>
      </c>
      <c r="C12" s="818" t="s">
        <v>109</v>
      </c>
      <c r="D12" s="825" t="str">
        <f>'F4'!A3</f>
        <v>Energy Transmitted/ Wheeled (MU)</v>
      </c>
      <c r="E12" s="789"/>
      <c r="F12" s="789"/>
    </row>
    <row r="13" spans="1:6" ht="14.25" customHeight="1" x14ac:dyDescent="0.25">
      <c r="A13" s="817">
        <v>10</v>
      </c>
      <c r="B13" s="49" t="s">
        <v>820</v>
      </c>
      <c r="C13" s="817" t="s">
        <v>126</v>
      </c>
      <c r="D13" s="824" t="str">
        <f>F4A!A3</f>
        <v>Projection of Expected Revenue at Current Tariff Rates</v>
      </c>
      <c r="E13" s="789"/>
      <c r="F13" s="789"/>
    </row>
    <row r="14" spans="1:6" ht="14.25" customHeight="1" x14ac:dyDescent="0.25">
      <c r="A14" s="817">
        <v>11</v>
      </c>
      <c r="B14" s="49" t="s">
        <v>820</v>
      </c>
      <c r="C14" s="817" t="s">
        <v>594</v>
      </c>
      <c r="D14" s="824" t="str">
        <f>F4B!A3</f>
        <v>Break-up of Revenue</v>
      </c>
      <c r="E14" s="789"/>
      <c r="F14" s="789"/>
    </row>
    <row r="15" spans="1:6" s="766" customFormat="1" ht="14.25" customHeight="1" x14ac:dyDescent="0.25">
      <c r="A15" s="817">
        <v>12</v>
      </c>
      <c r="B15" s="771"/>
      <c r="C15" s="817" t="s">
        <v>1322</v>
      </c>
      <c r="D15" s="824" t="str">
        <f>F4C!A3</f>
        <v>Projection of Expected Revenue at Proposed Tariff Rates</v>
      </c>
      <c r="E15" s="789"/>
      <c r="F15" s="789"/>
    </row>
    <row r="16" spans="1:6" s="452" customFormat="1" ht="14.25" customHeight="1" x14ac:dyDescent="0.25">
      <c r="A16" s="817">
        <v>13</v>
      </c>
      <c r="B16" s="492" t="s">
        <v>820</v>
      </c>
      <c r="C16" s="818" t="s">
        <v>108</v>
      </c>
      <c r="D16" s="826" t="str">
        <f>'F5'!A3</f>
        <v>Details of Transmission Lines and Substations</v>
      </c>
      <c r="E16" s="789"/>
      <c r="F16" s="789"/>
    </row>
    <row r="17" spans="1:6" ht="14.25" customHeight="1" x14ac:dyDescent="0.25">
      <c r="A17" s="817">
        <v>14</v>
      </c>
      <c r="B17" s="49" t="s">
        <v>820</v>
      </c>
      <c r="C17" s="817" t="s">
        <v>127</v>
      </c>
      <c r="D17" s="824" t="str">
        <f>'F6'!A3</f>
        <v>Normative Parameters Considered for Tariff Computations</v>
      </c>
      <c r="E17" s="789"/>
      <c r="F17" s="789"/>
    </row>
    <row r="18" spans="1:6" ht="14.25" customHeight="1" x14ac:dyDescent="0.25">
      <c r="A18" s="817">
        <v>15</v>
      </c>
      <c r="B18" s="49" t="s">
        <v>820</v>
      </c>
      <c r="C18" s="817" t="s">
        <v>116</v>
      </c>
      <c r="D18" s="824" t="str">
        <f>'F7'!A3</f>
        <v xml:space="preserve">Abstract of Capital Cost </v>
      </c>
    </row>
    <row r="19" spans="1:6" ht="14.25" customHeight="1" x14ac:dyDescent="0.25">
      <c r="A19" s="817">
        <v>16</v>
      </c>
      <c r="B19" s="49" t="s">
        <v>820</v>
      </c>
      <c r="C19" s="817" t="s">
        <v>119</v>
      </c>
      <c r="D19" s="824" t="str">
        <f>'F8'!A3</f>
        <v>Reconciliation of Capital Cost with Gross Block</v>
      </c>
    </row>
    <row r="20" spans="1:6" s="766" customFormat="1" ht="14.25" customHeight="1" x14ac:dyDescent="0.25">
      <c r="A20" s="817">
        <v>17</v>
      </c>
      <c r="B20" s="771"/>
      <c r="C20" s="817" t="s">
        <v>1323</v>
      </c>
      <c r="D20" s="824" t="str">
        <f>F8A!A3</f>
        <v xml:space="preserve">Project Details: Capitalisation Plan </v>
      </c>
    </row>
    <row r="21" spans="1:6" s="766" customFormat="1" ht="14.25" customHeight="1" x14ac:dyDescent="0.25">
      <c r="A21" s="817">
        <v>18</v>
      </c>
      <c r="B21" s="771"/>
      <c r="C21" s="817" t="s">
        <v>130</v>
      </c>
      <c r="D21" s="824" t="str">
        <f>F8B!A3</f>
        <v>Project Details: Capital Work-in-progress - Project-wise details</v>
      </c>
    </row>
    <row r="22" spans="1:6" ht="14.25" customHeight="1" x14ac:dyDescent="0.25">
      <c r="A22" s="817">
        <v>19</v>
      </c>
      <c r="B22" s="49" t="s">
        <v>820</v>
      </c>
      <c r="C22" s="817" t="s">
        <v>120</v>
      </c>
      <c r="D22" s="824" t="str">
        <f>'F9'!A3</f>
        <v xml:space="preserve">Statement of Assets Not in Use </v>
      </c>
    </row>
    <row r="23" spans="1:6" ht="14.25" customHeight="1" x14ac:dyDescent="0.25">
      <c r="A23" s="817">
        <v>20</v>
      </c>
      <c r="B23" s="49" t="s">
        <v>820</v>
      </c>
      <c r="C23" s="817" t="s">
        <v>128</v>
      </c>
      <c r="D23" s="824" t="str">
        <f>'F10'!A3</f>
        <v>Consumer contributions and grants towards cost of capital assets</v>
      </c>
    </row>
    <row r="24" spans="1:6" x14ac:dyDescent="0.25">
      <c r="A24" s="817">
        <v>21</v>
      </c>
      <c r="B24" s="49" t="s">
        <v>820</v>
      </c>
      <c r="C24" s="817" t="s">
        <v>129</v>
      </c>
      <c r="D24" s="824" t="str">
        <f>'F11'!A3</f>
        <v>Capital Cost Estimates and Schedule of Commissioning for New Projects</v>
      </c>
    </row>
    <row r="25" spans="1:6" ht="14.25" customHeight="1" x14ac:dyDescent="0.25">
      <c r="A25" s="817">
        <v>22</v>
      </c>
      <c r="B25" s="49" t="s">
        <v>820</v>
      </c>
      <c r="C25" s="817" t="s">
        <v>131</v>
      </c>
      <c r="D25" s="824" t="str">
        <f>'F12'!A3</f>
        <v>Break-up of Project Cost for Transmission System</v>
      </c>
    </row>
    <row r="26" spans="1:6" s="568" customFormat="1" ht="14.25" customHeight="1" x14ac:dyDescent="0.25">
      <c r="A26" s="817">
        <v>23</v>
      </c>
      <c r="B26" s="585"/>
      <c r="C26" s="817" t="s">
        <v>113</v>
      </c>
      <c r="D26" s="824" t="str">
        <f>'F13'!A3</f>
        <v>Statement of Additional Capitalization</v>
      </c>
    </row>
    <row r="27" spans="1:6" ht="14.25" customHeight="1" x14ac:dyDescent="0.25">
      <c r="A27" s="817">
        <v>24</v>
      </c>
      <c r="B27" s="49" t="s">
        <v>820</v>
      </c>
      <c r="C27" s="817" t="s">
        <v>112</v>
      </c>
      <c r="D27" s="824" t="str">
        <f>'F14'!A3</f>
        <v>Statement of Capital Cost</v>
      </c>
    </row>
    <row r="28" spans="1:6" s="942" customFormat="1" ht="14.25" customHeight="1" x14ac:dyDescent="0.25">
      <c r="A28" s="817">
        <v>25</v>
      </c>
      <c r="B28" s="945"/>
      <c r="C28" s="817" t="s">
        <v>125</v>
      </c>
      <c r="D28" s="943" t="str">
        <f>F14A!A3</f>
        <v>Capex and Capitalisation Details</v>
      </c>
    </row>
    <row r="29" spans="1:6" ht="14.25" customHeight="1" x14ac:dyDescent="0.25">
      <c r="A29" s="817">
        <v>26</v>
      </c>
      <c r="B29" s="49" t="s">
        <v>820</v>
      </c>
      <c r="C29" s="817" t="s">
        <v>123</v>
      </c>
      <c r="D29" s="824" t="str">
        <f>'F15'!A3</f>
        <v>Statement of Capital Works in Progress</v>
      </c>
    </row>
    <row r="30" spans="1:6" ht="14.25" customHeight="1" x14ac:dyDescent="0.25">
      <c r="A30" s="817">
        <v>27</v>
      </c>
      <c r="B30" s="49" t="s">
        <v>820</v>
      </c>
      <c r="C30" s="817" t="s">
        <v>110</v>
      </c>
      <c r="D30" s="824" t="str">
        <f>'F16'!A3</f>
        <v>Reconcilation of Capital Liabilties with Financial Accounts</v>
      </c>
    </row>
    <row r="31" spans="1:6" ht="14.25" customHeight="1" x14ac:dyDescent="0.25">
      <c r="A31" s="817">
        <v>28</v>
      </c>
      <c r="B31" s="49" t="s">
        <v>820</v>
      </c>
      <c r="C31" s="817" t="s">
        <v>124</v>
      </c>
      <c r="D31" s="824" t="str">
        <f>'F17'!A3</f>
        <v>Details of Rosa Power Supply Company Limited Stage II Loans**</v>
      </c>
    </row>
    <row r="32" spans="1:6" s="568" customFormat="1" ht="14.25" customHeight="1" x14ac:dyDescent="0.25">
      <c r="A32" s="817">
        <v>29</v>
      </c>
      <c r="B32" s="585"/>
      <c r="C32" s="817" t="s">
        <v>137</v>
      </c>
      <c r="D32" s="827" t="str">
        <f>'F18'!A3</f>
        <v>Financing of Additional Capitalisation</v>
      </c>
      <c r="E32" s="725"/>
    </row>
    <row r="33" spans="1:4" ht="14.25" customHeight="1" x14ac:dyDescent="0.25">
      <c r="A33" s="817">
        <v>30</v>
      </c>
      <c r="B33" s="49" t="s">
        <v>820</v>
      </c>
      <c r="C33" s="817" t="s">
        <v>134</v>
      </c>
      <c r="D33" s="824" t="str">
        <f>'F19'!A3</f>
        <v>Consumer Price Inflation</v>
      </c>
    </row>
    <row r="34" spans="1:4" ht="15.75" customHeight="1" x14ac:dyDescent="0.25">
      <c r="A34" s="817">
        <v>31</v>
      </c>
      <c r="B34" s="49" t="s">
        <v>820</v>
      </c>
      <c r="C34" s="817" t="s">
        <v>138</v>
      </c>
      <c r="D34" s="824" t="str">
        <f>'F20'!A3</f>
        <v>Wholesale Price Inflation</v>
      </c>
    </row>
    <row r="35" spans="1:4" ht="14.25" customHeight="1" x14ac:dyDescent="0.25">
      <c r="A35" s="817">
        <v>32</v>
      </c>
      <c r="B35" s="49" t="s">
        <v>820</v>
      </c>
      <c r="C35" s="817" t="s">
        <v>139</v>
      </c>
      <c r="D35" s="824" t="str">
        <f>'F21'!A4</f>
        <v>O&amp;M Expenses</v>
      </c>
    </row>
    <row r="36" spans="1:4" s="766" customFormat="1" ht="14.25" customHeight="1" x14ac:dyDescent="0.25">
      <c r="A36" s="817">
        <v>33</v>
      </c>
      <c r="B36" s="771"/>
      <c r="C36" s="817" t="s">
        <v>1324</v>
      </c>
      <c r="D36" s="824" t="str">
        <f>F22A!A3</f>
        <v>Employee Expenses</v>
      </c>
    </row>
    <row r="37" spans="1:4" s="766" customFormat="1" ht="14.25" customHeight="1" x14ac:dyDescent="0.25">
      <c r="A37" s="817">
        <v>34</v>
      </c>
      <c r="B37" s="771"/>
      <c r="C37" s="817" t="s">
        <v>1325</v>
      </c>
      <c r="D37" s="824" t="str">
        <f>F22B!A3</f>
        <v>Normative Employee Expenses</v>
      </c>
    </row>
    <row r="38" spans="1:4" s="766" customFormat="1" ht="14.25" customHeight="1" x14ac:dyDescent="0.25">
      <c r="A38" s="817">
        <v>35</v>
      </c>
      <c r="B38" s="771"/>
      <c r="C38" s="817" t="s">
        <v>1326</v>
      </c>
      <c r="D38" s="824" t="str">
        <f>F22C!A3</f>
        <v>Componentwise Details of Employee Expenses</v>
      </c>
    </row>
    <row r="39" spans="1:4" s="766" customFormat="1" ht="14.25" customHeight="1" x14ac:dyDescent="0.25">
      <c r="A39" s="817">
        <v>36</v>
      </c>
      <c r="B39" s="771"/>
      <c r="C39" s="817" t="s">
        <v>1327</v>
      </c>
      <c r="D39" s="824" t="str">
        <f>F22D!A3</f>
        <v>R&amp;M Expenses</v>
      </c>
    </row>
    <row r="40" spans="1:4" s="766" customFormat="1" ht="14.25" customHeight="1" x14ac:dyDescent="0.25">
      <c r="A40" s="817">
        <v>37</v>
      </c>
      <c r="B40" s="771"/>
      <c r="C40" s="817" t="s">
        <v>1328</v>
      </c>
      <c r="D40" s="824" t="str">
        <f>F22F!A3</f>
        <v>Componentwise Details of Administration &amp; General Expenses</v>
      </c>
    </row>
    <row r="41" spans="1:4" s="766" customFormat="1" ht="14.25" customHeight="1" x14ac:dyDescent="0.25">
      <c r="A41" s="817">
        <v>38</v>
      </c>
      <c r="B41" s="771"/>
      <c r="C41" s="817" t="s">
        <v>1329</v>
      </c>
      <c r="D41" s="824" t="str">
        <f>F22F!A3</f>
        <v>Componentwise Details of Administration &amp; General Expenses</v>
      </c>
    </row>
    <row r="42" spans="1:4" s="766" customFormat="1" ht="14.25" customHeight="1" x14ac:dyDescent="0.25">
      <c r="A42" s="817">
        <v>39</v>
      </c>
      <c r="B42" s="771"/>
      <c r="C42" s="817" t="s">
        <v>1330</v>
      </c>
      <c r="D42" s="824" t="str">
        <f>F22G!A3</f>
        <v>Normative Administration &amp; General Expenses</v>
      </c>
    </row>
    <row r="43" spans="1:4" s="568" customFormat="1" ht="14.25" customHeight="1" x14ac:dyDescent="0.25">
      <c r="A43" s="817">
        <v>40</v>
      </c>
      <c r="B43" s="585"/>
      <c r="C43" s="817" t="s">
        <v>142</v>
      </c>
      <c r="D43" s="824" t="str">
        <f>'F23'!A3</f>
        <v>Calculation of Depreciation Rate</v>
      </c>
    </row>
    <row r="44" spans="1:4" s="766" customFormat="1" ht="14.25" customHeight="1" x14ac:dyDescent="0.25">
      <c r="A44" s="817">
        <v>41</v>
      </c>
      <c r="B44" s="771"/>
      <c r="C44" s="817" t="s">
        <v>1331</v>
      </c>
      <c r="D44" s="824" t="str">
        <f>F23A!A3</f>
        <v>Statement of Depreciation</v>
      </c>
    </row>
    <row r="45" spans="1:4" s="568" customFormat="1" ht="14.25" customHeight="1" x14ac:dyDescent="0.25">
      <c r="A45" s="817">
        <v>42</v>
      </c>
      <c r="B45" s="585"/>
      <c r="C45" s="817" t="s">
        <v>143</v>
      </c>
      <c r="D45" s="824" t="str">
        <f>'F24'!A3</f>
        <v>Name of Transmission Licensee</v>
      </c>
    </row>
    <row r="46" spans="1:4" ht="12.75" customHeight="1" x14ac:dyDescent="0.25">
      <c r="A46" s="817">
        <v>43</v>
      </c>
      <c r="B46" s="49" t="s">
        <v>820</v>
      </c>
      <c r="C46" s="817" t="s">
        <v>144</v>
      </c>
      <c r="D46" s="824" t="str">
        <f>'F25'!A3</f>
        <v>Statement of Equity</v>
      </c>
    </row>
    <row r="47" spans="1:4" ht="12.75" customHeight="1" x14ac:dyDescent="0.25">
      <c r="A47" s="817">
        <v>44</v>
      </c>
      <c r="B47" s="49" t="s">
        <v>820</v>
      </c>
      <c r="C47" s="817" t="s">
        <v>145</v>
      </c>
      <c r="D47" s="824" t="str">
        <f>'F26'!A3</f>
        <v>Working Capital Requirements</v>
      </c>
    </row>
    <row r="48" spans="1:4" ht="12.75" customHeight="1" x14ac:dyDescent="0.25">
      <c r="A48" s="817">
        <v>45</v>
      </c>
      <c r="B48" s="49" t="s">
        <v>820</v>
      </c>
      <c r="C48" s="817" t="s">
        <v>146</v>
      </c>
      <c r="D48" s="824" t="str">
        <f>'F27'!A3</f>
        <v>Details of Non-tariff Income</v>
      </c>
    </row>
    <row r="49" spans="1:4" ht="12.75" customHeight="1" x14ac:dyDescent="0.25">
      <c r="A49" s="817">
        <v>46</v>
      </c>
      <c r="B49" s="49" t="s">
        <v>820</v>
      </c>
      <c r="C49" s="817" t="s">
        <v>147</v>
      </c>
      <c r="D49" s="824" t="str">
        <f>'F28'!A3</f>
        <v>Short Term/ Medium Term Open Access Consumers</v>
      </c>
    </row>
    <row r="50" spans="1:4" x14ac:dyDescent="0.25">
      <c r="A50" s="817">
        <v>47</v>
      </c>
      <c r="B50" s="49" t="s">
        <v>820</v>
      </c>
      <c r="C50" s="817" t="s">
        <v>148</v>
      </c>
      <c r="D50" s="824" t="str">
        <f>'F29'!A3</f>
        <v>Details of Income from Other Business</v>
      </c>
    </row>
    <row r="51" spans="1:4" ht="13.5" customHeight="1" x14ac:dyDescent="0.25">
      <c r="A51" s="817">
        <v>48</v>
      </c>
      <c r="B51" s="49" t="s">
        <v>820</v>
      </c>
      <c r="C51" s="817" t="s">
        <v>580</v>
      </c>
      <c r="D51" s="825" t="str">
        <f>'F30'!A3</f>
        <v>Details of Expenses Capitalised</v>
      </c>
    </row>
    <row r="52" spans="1:4" ht="13.5" customHeight="1" x14ac:dyDescent="0.25">
      <c r="A52" s="817">
        <v>49</v>
      </c>
      <c r="B52" s="49" t="s">
        <v>820</v>
      </c>
      <c r="C52" s="817" t="s">
        <v>581</v>
      </c>
      <c r="D52" s="825" t="str">
        <f>'F31'!A3</f>
        <v>Income Tax Provisions</v>
      </c>
    </row>
    <row r="53" spans="1:4" ht="13.5" customHeight="1" x14ac:dyDescent="0.25">
      <c r="A53" s="817">
        <v>50</v>
      </c>
      <c r="B53" s="49" t="s">
        <v>820</v>
      </c>
      <c r="C53" s="817" t="s">
        <v>598</v>
      </c>
      <c r="D53" s="825" t="str">
        <f>'F32'!A3</f>
        <v>Extraordinary Items</v>
      </c>
    </row>
    <row r="54" spans="1:4" s="766" customFormat="1" ht="13.5" customHeight="1" x14ac:dyDescent="0.25">
      <c r="A54" s="817">
        <v>51</v>
      </c>
      <c r="B54" s="507"/>
      <c r="C54" s="817" t="s">
        <v>582</v>
      </c>
      <c r="D54" s="825" t="str">
        <f>'F33'!A3</f>
        <v>Allocation statement of Expenses of SLDC</v>
      </c>
    </row>
    <row r="55" spans="1:4" s="766" customFormat="1" ht="13.5" customHeight="1" x14ac:dyDescent="0.25">
      <c r="A55" s="817">
        <v>52</v>
      </c>
      <c r="B55" s="507"/>
      <c r="C55" s="817" t="s">
        <v>599</v>
      </c>
      <c r="D55" s="825" t="str">
        <f>'F34'!B3</f>
        <v>True-Up Snapshot</v>
      </c>
    </row>
    <row r="56" spans="1:4" s="766" customFormat="1" ht="13.5" customHeight="1" x14ac:dyDescent="0.25">
      <c r="A56" s="820">
        <v>53</v>
      </c>
      <c r="B56" s="507"/>
      <c r="C56" s="817" t="s">
        <v>583</v>
      </c>
      <c r="D56" s="825" t="str">
        <f>'F35'!A3</f>
        <v>APR Snapshot</v>
      </c>
    </row>
    <row r="57" spans="1:4" s="766" customFormat="1" ht="13.5" customHeight="1" x14ac:dyDescent="0.25">
      <c r="A57" s="817">
        <v>54</v>
      </c>
      <c r="B57" s="507"/>
      <c r="C57" s="820" t="s">
        <v>585</v>
      </c>
      <c r="D57" s="930" t="str">
        <f>'F36'!A3</f>
        <v>ARR Snapshot</v>
      </c>
    </row>
    <row r="58" spans="1:4" s="924" customFormat="1" ht="13.5" customHeight="1" x14ac:dyDescent="0.25">
      <c r="A58" s="817">
        <v>55</v>
      </c>
      <c r="B58" s="926"/>
      <c r="C58" s="820" t="s">
        <v>1441</v>
      </c>
      <c r="D58" s="825" t="str">
        <f>'F37'!A3</f>
        <v>Public Hearing Attendence List</v>
      </c>
    </row>
    <row r="59" spans="1:4" s="924" customFormat="1" ht="13.5" customHeight="1" x14ac:dyDescent="0.25">
      <c r="A59" s="818">
        <v>56</v>
      </c>
      <c r="B59" s="931"/>
      <c r="C59" s="820" t="s">
        <v>1442</v>
      </c>
      <c r="D59" s="930" t="str">
        <f>'F38'!A3</f>
        <v>Publication Details</v>
      </c>
    </row>
    <row r="60" spans="1:4" x14ac:dyDescent="0.25">
      <c r="A60" s="1233"/>
      <c r="B60" s="1233"/>
      <c r="C60" s="1233"/>
      <c r="D60" s="1233"/>
    </row>
    <row r="61" spans="1:4" x14ac:dyDescent="0.25">
      <c r="A61" s="817">
        <v>57</v>
      </c>
      <c r="B61" s="125" t="s">
        <v>820</v>
      </c>
      <c r="C61" s="816" t="s">
        <v>824</v>
      </c>
      <c r="D61" s="932" t="str">
        <f>'P1'!A3</f>
        <v>Transmission Losses (For Transmission Licensee)</v>
      </c>
    </row>
    <row r="62" spans="1:4" ht="30" x14ac:dyDescent="0.25">
      <c r="A62" s="817">
        <v>58</v>
      </c>
      <c r="B62" s="49" t="s">
        <v>820</v>
      </c>
      <c r="C62" s="817" t="s">
        <v>825</v>
      </c>
      <c r="D62" s="825" t="str">
        <f>'P2'!A3</f>
        <v xml:space="preserve"> Energy Delivered by Transmission licensee to the distribution Distribution Licensees/ Bulk consumers  at interface points </v>
      </c>
    </row>
    <row r="63" spans="1:4" x14ac:dyDescent="0.25">
      <c r="A63" s="817">
        <v>59</v>
      </c>
      <c r="B63" s="49" t="s">
        <v>820</v>
      </c>
      <c r="C63" s="817" t="s">
        <v>826</v>
      </c>
      <c r="D63" s="825" t="str">
        <f>'P3'!A3</f>
        <v>Details of Electrical Accidents</v>
      </c>
    </row>
    <row r="64" spans="1:4" x14ac:dyDescent="0.25">
      <c r="A64" s="817">
        <v>60</v>
      </c>
      <c r="B64" s="49" t="s">
        <v>820</v>
      </c>
      <c r="C64" s="819" t="s">
        <v>827</v>
      </c>
      <c r="D64" s="825" t="str">
        <f>'P4'!A3</f>
        <v xml:space="preserve"> Abstract of Outages due to feeder tripping                                                                 </v>
      </c>
    </row>
    <row r="65" spans="1:4" x14ac:dyDescent="0.25">
      <c r="A65" s="817">
        <v>61</v>
      </c>
      <c r="B65" s="49" t="s">
        <v>820</v>
      </c>
      <c r="C65" s="817" t="s">
        <v>828</v>
      </c>
      <c r="D65" s="825" t="str">
        <f>'P5'!A3</f>
        <v xml:space="preserve">Major System Disturbances                                                                                                                                                                        </v>
      </c>
    </row>
    <row r="66" spans="1:4" s="555" customFormat="1" x14ac:dyDescent="0.25">
      <c r="A66" s="817">
        <v>62</v>
      </c>
      <c r="B66" s="492" t="s">
        <v>820</v>
      </c>
      <c r="C66" s="818" t="s">
        <v>829</v>
      </c>
      <c r="D66" s="828" t="str">
        <f>'P6'!A3</f>
        <v>Frequency Variation</v>
      </c>
    </row>
    <row r="67" spans="1:4" s="555" customFormat="1" x14ac:dyDescent="0.25">
      <c r="A67" s="817">
        <v>63</v>
      </c>
      <c r="B67" s="492" t="s">
        <v>820</v>
      </c>
      <c r="C67" s="818" t="s">
        <v>830</v>
      </c>
      <c r="D67" s="828" t="str">
        <f>'P7'!A3</f>
        <v>Voltage Fluctuation</v>
      </c>
    </row>
    <row r="68" spans="1:4" x14ac:dyDescent="0.25">
      <c r="A68" s="817">
        <v>64</v>
      </c>
      <c r="B68" s="49" t="s">
        <v>820</v>
      </c>
      <c r="C68" s="817" t="s">
        <v>831</v>
      </c>
      <c r="D68" s="825" t="str">
        <f>'P8'!A3</f>
        <v>Licensee wise Load shedding carried out during the True-Up year</v>
      </c>
    </row>
    <row r="69" spans="1:4" x14ac:dyDescent="0.25">
      <c r="A69" s="817">
        <v>65</v>
      </c>
      <c r="B69" s="49" t="s">
        <v>820</v>
      </c>
      <c r="C69" s="817" t="s">
        <v>832</v>
      </c>
      <c r="D69" s="825" t="str">
        <f>'P9'!A3</f>
        <v xml:space="preserve">Details of Overloaded Feeders </v>
      </c>
    </row>
    <row r="70" spans="1:4" x14ac:dyDescent="0.25">
      <c r="A70" s="817">
        <v>66</v>
      </c>
      <c r="B70" s="49" t="s">
        <v>820</v>
      </c>
      <c r="C70" s="817" t="s">
        <v>833</v>
      </c>
      <c r="D70" s="825" t="str">
        <f>'P10'!A3</f>
        <v xml:space="preserve">Details of over loaded Transformers </v>
      </c>
    </row>
    <row r="71" spans="1:4" x14ac:dyDescent="0.25">
      <c r="A71" s="817">
        <v>67</v>
      </c>
      <c r="B71" s="49" t="s">
        <v>820</v>
      </c>
      <c r="C71" s="817" t="s">
        <v>834</v>
      </c>
      <c r="D71" s="825" t="str">
        <f>'P11'!A3</f>
        <v>Failure of Transformers</v>
      </c>
    </row>
    <row r="72" spans="1:4" x14ac:dyDescent="0.25">
      <c r="A72" s="533">
        <v>68</v>
      </c>
      <c r="B72" s="49" t="s">
        <v>820</v>
      </c>
      <c r="C72" s="817" t="s">
        <v>840</v>
      </c>
      <c r="D72" s="825" t="str">
        <f>'P12'!A3</f>
        <v>Key Ratios</v>
      </c>
    </row>
  </sheetData>
  <mergeCells count="3">
    <mergeCell ref="A1:D1"/>
    <mergeCell ref="A6:D6"/>
    <mergeCell ref="A60:D60"/>
  </mergeCells>
  <phoneticPr fontId="42" type="noConversion"/>
  <pageMargins left="0.25" right="0.25" top="0.75" bottom="0.75" header="0.3" footer="0.3"/>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EF48-60DB-4CE6-ADD0-3962CFCF3778}">
  <sheetPr>
    <tabColor rgb="FFFFFF00"/>
    <pageSetUpPr fitToPage="1"/>
  </sheetPr>
  <dimension ref="A1:AK47"/>
  <sheetViews>
    <sheetView showGridLines="0" view="pageBreakPreview" zoomScale="110" zoomScaleNormal="80" zoomScaleSheetLayoutView="110" workbookViewId="0">
      <selection activeCell="I2" sqref="I2"/>
    </sheetView>
  </sheetViews>
  <sheetFormatPr defaultColWidth="9.140625" defaultRowHeight="15" x14ac:dyDescent="0.25"/>
  <cols>
    <col min="1" max="1" width="4.7109375" style="772" customWidth="1"/>
    <col min="2" max="2" width="16.28515625" style="772" customWidth="1"/>
    <col min="3" max="3" width="8.7109375" style="772" customWidth="1"/>
    <col min="4" max="4" width="11.5703125" style="772" customWidth="1"/>
    <col min="5" max="5" width="9.85546875" style="772" customWidth="1"/>
    <col min="6" max="6" width="12.28515625" style="772" customWidth="1"/>
    <col min="7" max="7" width="10.5703125" style="772" customWidth="1"/>
    <col min="8" max="8" width="11.85546875" style="772" bestFit="1" customWidth="1"/>
    <col min="9" max="9" width="11.85546875" style="772" customWidth="1"/>
    <col min="10" max="15" width="11.85546875" style="772" bestFit="1" customWidth="1"/>
    <col min="16" max="16" width="11.85546875" style="772" customWidth="1"/>
    <col min="17" max="22" width="11.85546875" style="772" bestFit="1" customWidth="1"/>
    <col min="23" max="23" width="11.85546875" style="772" customWidth="1"/>
    <col min="24" max="28" width="11.85546875" style="772" bestFit="1" customWidth="1"/>
    <col min="29" max="29" width="12.7109375" style="772" customWidth="1"/>
    <col min="30" max="30" width="14" style="772" customWidth="1"/>
    <col min="31" max="33" width="12.7109375" style="772" customWidth="1"/>
    <col min="34" max="34" width="15.28515625" style="772" customWidth="1"/>
    <col min="35" max="35" width="12.5703125" style="772" customWidth="1"/>
    <col min="36" max="36" width="13.42578125" style="772" customWidth="1"/>
    <col min="37" max="37" width="13.5703125" style="772" customWidth="1"/>
    <col min="38" max="40" width="9.140625" style="772"/>
    <col min="41" max="41" width="11.28515625" style="772" customWidth="1"/>
    <col min="42" max="16384" width="9.140625" style="772"/>
  </cols>
  <sheetData>
    <row r="1" spans="1:37" ht="15.75" customHeight="1" x14ac:dyDescent="0.25">
      <c r="A1" s="1340" t="s">
        <v>1247</v>
      </c>
      <c r="B1" s="1340"/>
      <c r="C1" s="1340"/>
      <c r="D1" s="1340"/>
      <c r="E1" s="1340"/>
      <c r="F1" s="1340"/>
      <c r="G1" s="1340"/>
      <c r="H1" s="1340"/>
      <c r="I1" s="1340"/>
      <c r="J1" s="1340"/>
      <c r="K1" s="1340"/>
      <c r="L1" s="1340"/>
      <c r="M1" s="1340"/>
      <c r="N1" s="1340"/>
      <c r="O1" s="1340"/>
      <c r="P1" s="1340"/>
      <c r="Q1" s="1340"/>
      <c r="R1" s="1340"/>
      <c r="S1" s="1340"/>
      <c r="T1" s="1340"/>
      <c r="U1" s="1340"/>
      <c r="V1" s="1340"/>
      <c r="W1" s="1340"/>
      <c r="X1" s="1340"/>
      <c r="Y1" s="1340"/>
      <c r="Z1" s="1340"/>
      <c r="AA1" s="1340"/>
      <c r="AB1" s="1340"/>
    </row>
    <row r="2" spans="1:37" ht="15" customHeight="1" x14ac:dyDescent="0.25">
      <c r="A2" s="1341" t="s">
        <v>682</v>
      </c>
      <c r="B2" s="1341"/>
      <c r="C2" s="1341"/>
      <c r="D2" s="1341"/>
      <c r="E2" s="1341"/>
      <c r="F2" s="1219" t="str">
        <f>'F8'!M2</f>
        <v>Rosa Power Supply Company Limited</v>
      </c>
      <c r="G2" s="1218"/>
      <c r="H2" s="1218"/>
      <c r="I2" s="1218"/>
      <c r="J2" s="1218"/>
      <c r="K2" s="1218"/>
      <c r="L2" s="1218"/>
      <c r="M2" s="1218"/>
      <c r="N2" s="1218"/>
      <c r="O2" s="1218"/>
      <c r="P2" s="1218"/>
      <c r="Q2" s="1218"/>
      <c r="R2" s="1218"/>
      <c r="S2" s="1218"/>
      <c r="T2" s="1218"/>
      <c r="U2" s="1218"/>
      <c r="V2" s="1218"/>
      <c r="W2" s="1218"/>
      <c r="X2" s="1218"/>
      <c r="Y2" s="1218"/>
      <c r="Z2" s="1218"/>
      <c r="AA2" s="1218"/>
      <c r="AB2" s="1218"/>
    </row>
    <row r="3" spans="1:37" ht="15.75" customHeight="1" x14ac:dyDescent="0.25">
      <c r="A3" s="812" t="s">
        <v>1248</v>
      </c>
      <c r="B3" s="812"/>
      <c r="C3" s="812"/>
      <c r="D3" s="812"/>
      <c r="E3" s="774"/>
      <c r="F3" s="603"/>
      <c r="G3" s="775"/>
      <c r="H3" s="775"/>
      <c r="I3" s="775"/>
      <c r="J3" s="775"/>
      <c r="K3" s="775"/>
      <c r="L3" s="775"/>
      <c r="M3" s="775"/>
      <c r="N3" s="775"/>
      <c r="O3" s="775"/>
      <c r="P3" s="775"/>
      <c r="Q3" s="775"/>
      <c r="R3" s="775"/>
      <c r="S3" s="775"/>
      <c r="T3" s="775"/>
      <c r="U3" s="775"/>
      <c r="V3" s="775"/>
      <c r="W3" s="775"/>
      <c r="X3" s="775"/>
      <c r="Y3" s="775"/>
      <c r="Z3" s="775"/>
      <c r="AA3" s="778"/>
      <c r="AB3" s="778" t="s">
        <v>1244</v>
      </c>
      <c r="AC3" s="773"/>
      <c r="AD3" s="773"/>
      <c r="AE3" s="773"/>
      <c r="AF3" s="773"/>
      <c r="AG3" s="773"/>
      <c r="AH3" s="773"/>
      <c r="AI3" s="773"/>
      <c r="AJ3" s="773"/>
      <c r="AK3" s="773"/>
    </row>
    <row r="4" spans="1:37" ht="15" customHeight="1" x14ac:dyDescent="0.25">
      <c r="A4" s="1337" t="s">
        <v>1069</v>
      </c>
      <c r="B4" s="1337" t="s">
        <v>1219</v>
      </c>
      <c r="C4" s="1337" t="s">
        <v>1220</v>
      </c>
      <c r="D4" s="1337" t="s">
        <v>1242</v>
      </c>
      <c r="E4" s="1337" t="s">
        <v>1221</v>
      </c>
      <c r="F4" s="1337" t="s">
        <v>1222</v>
      </c>
      <c r="G4" s="1337" t="s">
        <v>1223</v>
      </c>
      <c r="H4" s="1336" t="s">
        <v>1224</v>
      </c>
      <c r="I4" s="1336"/>
      <c r="J4" s="1336"/>
      <c r="K4" s="1336"/>
      <c r="L4" s="1336"/>
      <c r="M4" s="1336"/>
      <c r="N4" s="1336"/>
      <c r="O4" s="1336" t="s">
        <v>1225</v>
      </c>
      <c r="P4" s="1336"/>
      <c r="Q4" s="1336"/>
      <c r="R4" s="1336"/>
      <c r="S4" s="1336"/>
      <c r="T4" s="1336"/>
      <c r="U4" s="1336"/>
      <c r="V4" s="1336" t="s">
        <v>1226</v>
      </c>
      <c r="W4" s="1336"/>
      <c r="X4" s="1336"/>
      <c r="Y4" s="1336"/>
      <c r="Z4" s="1336"/>
      <c r="AA4" s="1336"/>
      <c r="AB4" s="1336"/>
    </row>
    <row r="5" spans="1:37" x14ac:dyDescent="0.25">
      <c r="A5" s="1338"/>
      <c r="B5" s="1338"/>
      <c r="C5" s="1338"/>
      <c r="D5" s="1338"/>
      <c r="E5" s="1338"/>
      <c r="F5" s="1338"/>
      <c r="G5" s="1338"/>
      <c r="H5" s="1336"/>
      <c r="I5" s="1336"/>
      <c r="J5" s="1336"/>
      <c r="K5" s="1336"/>
      <c r="L5" s="1336"/>
      <c r="M5" s="1336"/>
      <c r="N5" s="1336"/>
      <c r="O5" s="1336"/>
      <c r="P5" s="1336"/>
      <c r="Q5" s="1336"/>
      <c r="R5" s="1336"/>
      <c r="S5" s="1336"/>
      <c r="T5" s="1336"/>
      <c r="U5" s="1336"/>
      <c r="V5" s="1336"/>
      <c r="W5" s="1336"/>
      <c r="X5" s="1336"/>
      <c r="Y5" s="1336"/>
      <c r="Z5" s="1336"/>
      <c r="AA5" s="1336"/>
      <c r="AB5" s="1336"/>
    </row>
    <row r="6" spans="1:37" x14ac:dyDescent="0.25">
      <c r="A6" s="1338"/>
      <c r="B6" s="1338"/>
      <c r="C6" s="1338"/>
      <c r="D6" s="1338"/>
      <c r="E6" s="1338"/>
      <c r="F6" s="1338"/>
      <c r="G6" s="1338"/>
      <c r="H6" s="733" t="s">
        <v>1243</v>
      </c>
      <c r="I6" s="733" t="s">
        <v>970</v>
      </c>
      <c r="J6" s="733" t="s">
        <v>981</v>
      </c>
      <c r="K6" s="733" t="s">
        <v>981</v>
      </c>
      <c r="L6" s="733" t="s">
        <v>981</v>
      </c>
      <c r="M6" s="733" t="s">
        <v>981</v>
      </c>
      <c r="N6" s="733" t="s">
        <v>981</v>
      </c>
      <c r="O6" s="733" t="s">
        <v>1243</v>
      </c>
      <c r="P6" s="733" t="s">
        <v>970</v>
      </c>
      <c r="Q6" s="733" t="s">
        <v>981</v>
      </c>
      <c r="R6" s="733" t="s">
        <v>981</v>
      </c>
      <c r="S6" s="733" t="s">
        <v>981</v>
      </c>
      <c r="T6" s="733" t="s">
        <v>981</v>
      </c>
      <c r="U6" s="733" t="s">
        <v>981</v>
      </c>
      <c r="V6" s="733" t="s">
        <v>1243</v>
      </c>
      <c r="W6" s="733" t="s">
        <v>970</v>
      </c>
      <c r="X6" s="733" t="s">
        <v>1227</v>
      </c>
      <c r="Y6" s="733" t="s">
        <v>981</v>
      </c>
      <c r="Z6" s="733" t="s">
        <v>981</v>
      </c>
      <c r="AA6" s="733" t="s">
        <v>981</v>
      </c>
      <c r="AB6" s="733" t="s">
        <v>981</v>
      </c>
    </row>
    <row r="7" spans="1:37" x14ac:dyDescent="0.25">
      <c r="A7" s="1339"/>
      <c r="B7" s="1339"/>
      <c r="C7" s="1339"/>
      <c r="D7" s="1339"/>
      <c r="E7" s="1339"/>
      <c r="F7" s="1339"/>
      <c r="G7" s="1339"/>
      <c r="H7" s="751" t="s">
        <v>1077</v>
      </c>
      <c r="I7" s="751" t="s">
        <v>1078</v>
      </c>
      <c r="J7" s="751" t="s">
        <v>971</v>
      </c>
      <c r="K7" s="751" t="s">
        <v>972</v>
      </c>
      <c r="L7" s="751" t="s">
        <v>973</v>
      </c>
      <c r="M7" s="751" t="s">
        <v>974</v>
      </c>
      <c r="N7" s="751" t="s">
        <v>975</v>
      </c>
      <c r="O7" s="751" t="s">
        <v>1077</v>
      </c>
      <c r="P7" s="751" t="s">
        <v>1078</v>
      </c>
      <c r="Q7" s="751" t="s">
        <v>971</v>
      </c>
      <c r="R7" s="751" t="s">
        <v>972</v>
      </c>
      <c r="S7" s="751" t="s">
        <v>973</v>
      </c>
      <c r="T7" s="751" t="s">
        <v>974</v>
      </c>
      <c r="U7" s="751" t="s">
        <v>975</v>
      </c>
      <c r="V7" s="751" t="s">
        <v>1077</v>
      </c>
      <c r="W7" s="751" t="s">
        <v>1078</v>
      </c>
      <c r="X7" s="751" t="s">
        <v>971</v>
      </c>
      <c r="Y7" s="751" t="s">
        <v>972</v>
      </c>
      <c r="Z7" s="751" t="s">
        <v>973</v>
      </c>
      <c r="AA7" s="751" t="s">
        <v>974</v>
      </c>
      <c r="AB7" s="751" t="s">
        <v>975</v>
      </c>
    </row>
    <row r="8" spans="1:37" x14ac:dyDescent="0.25">
      <c r="A8" s="781"/>
      <c r="B8" s="777" t="s">
        <v>1076</v>
      </c>
      <c r="C8" s="781"/>
      <c r="D8" s="781"/>
      <c r="E8" s="781"/>
      <c r="F8" s="781"/>
      <c r="G8" s="781"/>
      <c r="H8" s="782"/>
      <c r="I8" s="782"/>
      <c r="J8" s="782"/>
      <c r="K8" s="782"/>
      <c r="L8" s="782"/>
      <c r="M8" s="782"/>
      <c r="N8" s="782"/>
      <c r="O8" s="782"/>
      <c r="P8" s="782"/>
      <c r="Q8" s="782"/>
      <c r="R8" s="782"/>
      <c r="S8" s="782"/>
      <c r="T8" s="782"/>
      <c r="U8" s="782"/>
      <c r="V8" s="782"/>
      <c r="W8" s="782"/>
      <c r="X8" s="782"/>
      <c r="Y8" s="782"/>
      <c r="Z8" s="782"/>
      <c r="AA8" s="782"/>
      <c r="AB8" s="782"/>
    </row>
    <row r="9" spans="1:37" x14ac:dyDescent="0.25">
      <c r="A9" s="781"/>
      <c r="B9" s="609" t="s">
        <v>1228</v>
      </c>
      <c r="C9" s="781"/>
      <c r="D9" s="781"/>
      <c r="E9" s="781"/>
      <c r="F9" s="781"/>
      <c r="G9" s="781"/>
      <c r="H9" s="782"/>
      <c r="I9" s="782"/>
      <c r="J9" s="782"/>
      <c r="K9" s="782"/>
      <c r="L9" s="782"/>
      <c r="M9" s="782"/>
      <c r="N9" s="782"/>
      <c r="O9" s="782"/>
      <c r="P9" s="782"/>
      <c r="Q9" s="782"/>
      <c r="R9" s="782"/>
      <c r="S9" s="782"/>
      <c r="T9" s="782"/>
      <c r="U9" s="782"/>
      <c r="V9" s="782"/>
      <c r="W9" s="782"/>
      <c r="X9" s="782"/>
      <c r="Y9" s="782"/>
      <c r="Z9" s="782"/>
      <c r="AA9" s="782"/>
      <c r="AB9" s="782"/>
    </row>
    <row r="10" spans="1:37" x14ac:dyDescent="0.25">
      <c r="A10" s="781"/>
      <c r="B10" s="609" t="s">
        <v>1229</v>
      </c>
      <c r="C10" s="781"/>
      <c r="D10" s="781"/>
      <c r="E10" s="781"/>
      <c r="F10" s="781"/>
      <c r="G10" s="781"/>
      <c r="H10" s="782"/>
      <c r="I10" s="782"/>
      <c r="J10" s="782"/>
      <c r="K10" s="782"/>
      <c r="L10" s="782"/>
      <c r="M10" s="782"/>
      <c r="N10" s="782"/>
      <c r="O10" s="782"/>
      <c r="P10" s="782"/>
      <c r="Q10" s="782"/>
      <c r="R10" s="782"/>
      <c r="S10" s="782"/>
      <c r="T10" s="782"/>
      <c r="U10" s="782"/>
      <c r="V10" s="782"/>
      <c r="W10" s="782"/>
      <c r="X10" s="782"/>
      <c r="Y10" s="782"/>
      <c r="Z10" s="782"/>
      <c r="AA10" s="782"/>
      <c r="AB10" s="782"/>
    </row>
    <row r="11" spans="1:37" x14ac:dyDescent="0.25">
      <c r="A11" s="781"/>
      <c r="B11" s="776" t="s">
        <v>1145</v>
      </c>
      <c r="C11" s="781"/>
      <c r="D11" s="781"/>
      <c r="E11" s="781"/>
      <c r="F11" s="781"/>
      <c r="G11" s="781"/>
      <c r="H11" s="782"/>
      <c r="I11" s="782"/>
      <c r="J11" s="782"/>
      <c r="K11" s="782"/>
      <c r="L11" s="782"/>
      <c r="M11" s="782"/>
      <c r="N11" s="782"/>
      <c r="O11" s="782"/>
      <c r="P11" s="782"/>
      <c r="Q11" s="782"/>
      <c r="R11" s="782"/>
      <c r="S11" s="782"/>
      <c r="T11" s="782"/>
      <c r="U11" s="782"/>
      <c r="V11" s="782"/>
      <c r="W11" s="782"/>
      <c r="X11" s="782"/>
      <c r="Y11" s="782"/>
      <c r="Z11" s="782"/>
      <c r="AA11" s="782"/>
      <c r="AB11" s="782"/>
    </row>
    <row r="12" spans="1:37" x14ac:dyDescent="0.25">
      <c r="A12" s="781"/>
      <c r="B12" s="609"/>
      <c r="C12" s="781"/>
      <c r="D12" s="781"/>
      <c r="E12" s="781"/>
      <c r="F12" s="781"/>
      <c r="G12" s="781"/>
      <c r="H12" s="782"/>
      <c r="I12" s="782"/>
      <c r="J12" s="782"/>
      <c r="K12" s="782"/>
      <c r="L12" s="782"/>
      <c r="M12" s="782"/>
      <c r="N12" s="782"/>
      <c r="O12" s="782"/>
      <c r="P12" s="782"/>
      <c r="Q12" s="782"/>
      <c r="R12" s="782"/>
      <c r="S12" s="782"/>
      <c r="T12" s="782"/>
      <c r="U12" s="782"/>
      <c r="V12" s="782"/>
      <c r="W12" s="782"/>
      <c r="X12" s="782"/>
      <c r="Y12" s="782"/>
      <c r="Z12" s="782"/>
      <c r="AA12" s="782"/>
      <c r="AB12" s="782"/>
    </row>
    <row r="13" spans="1:37" x14ac:dyDescent="0.25">
      <c r="A13" s="781"/>
      <c r="B13" s="777" t="s">
        <v>1077</v>
      </c>
      <c r="C13" s="781"/>
      <c r="D13" s="781"/>
      <c r="E13" s="781"/>
      <c r="F13" s="781"/>
      <c r="G13" s="781"/>
      <c r="H13" s="782"/>
      <c r="I13" s="782"/>
      <c r="J13" s="782"/>
      <c r="K13" s="782"/>
      <c r="L13" s="782"/>
      <c r="M13" s="782"/>
      <c r="N13" s="782"/>
      <c r="O13" s="782"/>
      <c r="P13" s="782"/>
      <c r="Q13" s="782"/>
      <c r="R13" s="782"/>
      <c r="S13" s="782"/>
      <c r="T13" s="782"/>
      <c r="U13" s="782"/>
      <c r="V13" s="782"/>
      <c r="W13" s="782"/>
      <c r="X13" s="782"/>
      <c r="Y13" s="782"/>
      <c r="Z13" s="782"/>
      <c r="AA13" s="782"/>
      <c r="AB13" s="782"/>
    </row>
    <row r="14" spans="1:37" x14ac:dyDescent="0.25">
      <c r="A14" s="781"/>
      <c r="B14" s="609" t="s">
        <v>1228</v>
      </c>
      <c r="C14" s="781"/>
      <c r="D14" s="781"/>
      <c r="E14" s="781"/>
      <c r="F14" s="781"/>
      <c r="G14" s="781"/>
      <c r="H14" s="782"/>
      <c r="I14" s="782"/>
      <c r="J14" s="782"/>
      <c r="K14" s="782"/>
      <c r="L14" s="782"/>
      <c r="M14" s="782"/>
      <c r="N14" s="782"/>
      <c r="O14" s="782"/>
      <c r="P14" s="782"/>
      <c r="Q14" s="782"/>
      <c r="R14" s="782"/>
      <c r="S14" s="782"/>
      <c r="T14" s="782"/>
      <c r="U14" s="782"/>
      <c r="V14" s="782"/>
      <c r="W14" s="782"/>
      <c r="X14" s="782"/>
      <c r="Y14" s="782"/>
      <c r="Z14" s="782"/>
      <c r="AA14" s="782"/>
      <c r="AB14" s="782"/>
    </row>
    <row r="15" spans="1:37" x14ac:dyDescent="0.25">
      <c r="A15" s="781"/>
      <c r="B15" s="609" t="s">
        <v>1229</v>
      </c>
      <c r="C15" s="781"/>
      <c r="D15" s="781"/>
      <c r="E15" s="781"/>
      <c r="F15" s="781"/>
      <c r="G15" s="781"/>
      <c r="H15" s="782"/>
      <c r="I15" s="782"/>
      <c r="J15" s="782"/>
      <c r="K15" s="782"/>
      <c r="L15" s="782"/>
      <c r="M15" s="782"/>
      <c r="N15" s="782"/>
      <c r="O15" s="782"/>
      <c r="P15" s="782"/>
      <c r="Q15" s="782"/>
      <c r="R15" s="782"/>
      <c r="S15" s="782"/>
      <c r="T15" s="782"/>
      <c r="U15" s="782"/>
      <c r="V15" s="782"/>
      <c r="W15" s="782"/>
      <c r="X15" s="782"/>
      <c r="Y15" s="782"/>
      <c r="Z15" s="782"/>
      <c r="AA15" s="782"/>
      <c r="AB15" s="782"/>
    </row>
    <row r="16" spans="1:37" x14ac:dyDescent="0.25">
      <c r="A16" s="781"/>
      <c r="B16" s="776" t="s">
        <v>1145</v>
      </c>
      <c r="C16" s="781"/>
      <c r="D16" s="781"/>
      <c r="E16" s="781"/>
      <c r="F16" s="781"/>
      <c r="G16" s="781"/>
      <c r="H16" s="782"/>
      <c r="I16" s="782"/>
      <c r="J16" s="782"/>
      <c r="K16" s="782"/>
      <c r="L16" s="782"/>
      <c r="M16" s="782"/>
      <c r="N16" s="782"/>
      <c r="O16" s="782"/>
      <c r="P16" s="782"/>
      <c r="Q16" s="782"/>
      <c r="R16" s="782"/>
      <c r="S16" s="782"/>
      <c r="T16" s="782"/>
      <c r="U16" s="782"/>
      <c r="V16" s="782"/>
      <c r="W16" s="782"/>
      <c r="X16" s="782"/>
      <c r="Y16" s="782"/>
      <c r="Z16" s="782"/>
      <c r="AA16" s="782"/>
      <c r="AB16" s="782"/>
    </row>
    <row r="17" spans="1:28" x14ac:dyDescent="0.25">
      <c r="A17" s="781"/>
      <c r="B17" s="781"/>
      <c r="C17" s="781"/>
      <c r="D17" s="781"/>
      <c r="E17" s="781"/>
      <c r="F17" s="781"/>
      <c r="G17" s="781"/>
      <c r="H17" s="782"/>
      <c r="I17" s="782"/>
      <c r="J17" s="782"/>
      <c r="K17" s="782"/>
      <c r="L17" s="782"/>
      <c r="M17" s="782"/>
      <c r="N17" s="782"/>
      <c r="O17" s="782"/>
      <c r="P17" s="782"/>
      <c r="Q17" s="782"/>
      <c r="R17" s="782"/>
      <c r="S17" s="782"/>
      <c r="T17" s="782"/>
      <c r="U17" s="782"/>
      <c r="V17" s="782"/>
      <c r="W17" s="782"/>
      <c r="X17" s="782"/>
      <c r="Y17" s="782"/>
      <c r="Z17" s="782"/>
      <c r="AA17" s="782"/>
      <c r="AB17" s="782"/>
    </row>
    <row r="18" spans="1:28" x14ac:dyDescent="0.25">
      <c r="A18" s="781"/>
      <c r="B18" s="777" t="s">
        <v>1078</v>
      </c>
      <c r="C18" s="781"/>
      <c r="D18" s="781"/>
      <c r="E18" s="781"/>
      <c r="F18" s="781"/>
      <c r="G18" s="781"/>
      <c r="H18" s="782"/>
      <c r="I18" s="782"/>
      <c r="J18" s="782"/>
      <c r="K18" s="782"/>
      <c r="L18" s="782"/>
      <c r="M18" s="782"/>
      <c r="N18" s="782"/>
      <c r="O18" s="782"/>
      <c r="P18" s="782"/>
      <c r="Q18" s="782"/>
      <c r="R18" s="782"/>
      <c r="S18" s="782"/>
      <c r="T18" s="782"/>
      <c r="U18" s="782"/>
      <c r="V18" s="782"/>
      <c r="W18" s="782"/>
      <c r="X18" s="782"/>
      <c r="Y18" s="782"/>
      <c r="Z18" s="782"/>
      <c r="AA18" s="782"/>
      <c r="AB18" s="782"/>
    </row>
    <row r="19" spans="1:28" x14ac:dyDescent="0.25">
      <c r="A19" s="781"/>
      <c r="B19" s="609" t="s">
        <v>1228</v>
      </c>
      <c r="C19" s="781"/>
      <c r="D19" s="781"/>
      <c r="E19" s="781"/>
      <c r="F19" s="781"/>
      <c r="G19" s="781"/>
      <c r="H19" s="782"/>
      <c r="I19" s="782"/>
      <c r="J19" s="782"/>
      <c r="K19" s="782"/>
      <c r="L19" s="782"/>
      <c r="M19" s="782"/>
      <c r="N19" s="782"/>
      <c r="O19" s="782"/>
      <c r="P19" s="782"/>
      <c r="Q19" s="782"/>
      <c r="R19" s="782"/>
      <c r="S19" s="782"/>
      <c r="T19" s="782"/>
      <c r="U19" s="782"/>
      <c r="V19" s="782"/>
      <c r="W19" s="782"/>
      <c r="X19" s="782"/>
      <c r="Y19" s="782"/>
      <c r="Z19" s="782"/>
      <c r="AA19" s="782"/>
      <c r="AB19" s="782"/>
    </row>
    <row r="20" spans="1:28" x14ac:dyDescent="0.25">
      <c r="A20" s="781"/>
      <c r="B20" s="609" t="s">
        <v>1229</v>
      </c>
      <c r="C20" s="781"/>
      <c r="D20" s="781"/>
      <c r="E20" s="781"/>
      <c r="F20" s="781"/>
      <c r="G20" s="781"/>
      <c r="H20" s="782"/>
      <c r="I20" s="782"/>
      <c r="J20" s="782"/>
      <c r="K20" s="782"/>
      <c r="L20" s="782"/>
      <c r="M20" s="782"/>
      <c r="N20" s="782"/>
      <c r="O20" s="782"/>
      <c r="P20" s="782"/>
      <c r="Q20" s="782"/>
      <c r="R20" s="782"/>
      <c r="S20" s="782"/>
      <c r="T20" s="782"/>
      <c r="U20" s="782"/>
      <c r="V20" s="782"/>
      <c r="W20" s="782"/>
      <c r="X20" s="782"/>
      <c r="Y20" s="782"/>
      <c r="Z20" s="782"/>
      <c r="AA20" s="782"/>
      <c r="AB20" s="782"/>
    </row>
    <row r="21" spans="1:28" x14ac:dyDescent="0.25">
      <c r="A21" s="781"/>
      <c r="B21" s="776" t="s">
        <v>1145</v>
      </c>
      <c r="C21" s="781"/>
      <c r="D21" s="781"/>
      <c r="E21" s="781"/>
      <c r="F21" s="781"/>
      <c r="G21" s="781"/>
      <c r="H21" s="782"/>
      <c r="I21" s="782"/>
      <c r="J21" s="782"/>
      <c r="K21" s="782"/>
      <c r="L21" s="782"/>
      <c r="M21" s="782"/>
      <c r="N21" s="782"/>
      <c r="O21" s="782"/>
      <c r="P21" s="782"/>
      <c r="Q21" s="782"/>
      <c r="R21" s="782"/>
      <c r="S21" s="782"/>
      <c r="T21" s="782"/>
      <c r="U21" s="782"/>
      <c r="V21" s="782"/>
      <c r="W21" s="782"/>
      <c r="X21" s="782"/>
      <c r="Y21" s="782"/>
      <c r="Z21" s="782"/>
      <c r="AA21" s="782"/>
      <c r="AB21" s="782"/>
    </row>
    <row r="22" spans="1:28" x14ac:dyDescent="0.25">
      <c r="A22" s="781"/>
      <c r="B22" s="781"/>
      <c r="C22" s="781"/>
      <c r="D22" s="781"/>
      <c r="E22" s="781"/>
      <c r="F22" s="781"/>
      <c r="G22" s="781"/>
      <c r="H22" s="782"/>
      <c r="I22" s="782"/>
      <c r="J22" s="782"/>
      <c r="K22" s="782"/>
      <c r="L22" s="782"/>
      <c r="M22" s="782"/>
      <c r="N22" s="782"/>
      <c r="O22" s="782"/>
      <c r="P22" s="782"/>
      <c r="Q22" s="782"/>
      <c r="R22" s="782"/>
      <c r="S22" s="782"/>
      <c r="T22" s="782"/>
      <c r="U22" s="782"/>
      <c r="V22" s="782"/>
      <c r="W22" s="782"/>
      <c r="X22" s="782"/>
      <c r="Y22" s="782"/>
      <c r="Z22" s="782"/>
      <c r="AA22" s="782"/>
      <c r="AB22" s="782"/>
    </row>
    <row r="23" spans="1:28" x14ac:dyDescent="0.25">
      <c r="A23" s="776"/>
      <c r="B23" s="777" t="s">
        <v>971</v>
      </c>
      <c r="C23" s="610"/>
      <c r="D23" s="610"/>
      <c r="E23" s="610"/>
      <c r="F23" s="610"/>
      <c r="G23" s="610"/>
      <c r="H23" s="610"/>
      <c r="I23" s="610"/>
      <c r="J23" s="610"/>
      <c r="K23" s="610"/>
      <c r="L23" s="610"/>
      <c r="M23" s="610"/>
      <c r="N23" s="610"/>
      <c r="O23" s="610"/>
      <c r="P23" s="610"/>
      <c r="Q23" s="610"/>
      <c r="R23" s="610"/>
      <c r="S23" s="610"/>
      <c r="T23" s="610"/>
      <c r="U23" s="610"/>
      <c r="V23" s="610"/>
      <c r="W23" s="610"/>
      <c r="X23" s="610"/>
      <c r="Y23" s="610"/>
      <c r="Z23" s="610"/>
      <c r="AA23" s="610"/>
      <c r="AB23" s="610"/>
    </row>
    <row r="24" spans="1:28" x14ac:dyDescent="0.25">
      <c r="A24" s="776"/>
      <c r="B24" s="609" t="s">
        <v>1228</v>
      </c>
      <c r="C24" s="610"/>
      <c r="D24" s="610"/>
      <c r="E24" s="610"/>
      <c r="F24" s="610"/>
      <c r="G24" s="610"/>
      <c r="H24" s="610"/>
      <c r="I24" s="610"/>
      <c r="J24" s="610"/>
      <c r="K24" s="610"/>
      <c r="L24" s="610"/>
      <c r="M24" s="610"/>
      <c r="N24" s="610"/>
      <c r="O24" s="610"/>
      <c r="P24" s="610"/>
      <c r="Q24" s="610"/>
      <c r="R24" s="610"/>
      <c r="S24" s="610"/>
      <c r="T24" s="610"/>
      <c r="U24" s="610"/>
      <c r="V24" s="610"/>
      <c r="W24" s="610"/>
      <c r="X24" s="610"/>
      <c r="Y24" s="610"/>
      <c r="Z24" s="610"/>
      <c r="AA24" s="610"/>
      <c r="AB24" s="610"/>
    </row>
    <row r="25" spans="1:28" x14ac:dyDescent="0.25">
      <c r="A25" s="776"/>
      <c r="B25" s="609" t="s">
        <v>1229</v>
      </c>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row>
    <row r="26" spans="1:28" x14ac:dyDescent="0.25">
      <c r="A26" s="776"/>
      <c r="B26" s="776" t="s">
        <v>1145</v>
      </c>
      <c r="C26" s="610"/>
      <c r="D26" s="610"/>
      <c r="E26" s="610"/>
      <c r="F26" s="610"/>
      <c r="G26" s="610"/>
      <c r="H26" s="610"/>
      <c r="I26" s="610"/>
      <c r="J26" s="610"/>
      <c r="K26" s="610"/>
      <c r="L26" s="610"/>
      <c r="M26" s="610"/>
      <c r="N26" s="610"/>
      <c r="O26" s="610"/>
      <c r="P26" s="610"/>
      <c r="Q26" s="610"/>
      <c r="R26" s="610"/>
      <c r="S26" s="610"/>
      <c r="T26" s="610"/>
      <c r="U26" s="610"/>
      <c r="V26" s="610"/>
      <c r="W26" s="610"/>
      <c r="X26" s="610"/>
      <c r="Y26" s="610"/>
      <c r="Z26" s="610"/>
      <c r="AA26" s="610"/>
      <c r="AB26" s="610"/>
    </row>
    <row r="27" spans="1:28" x14ac:dyDescent="0.25">
      <c r="A27" s="776"/>
      <c r="B27" s="609"/>
      <c r="C27" s="610"/>
      <c r="D27" s="610"/>
      <c r="E27" s="610"/>
      <c r="F27" s="610"/>
      <c r="G27" s="610"/>
      <c r="H27" s="610"/>
      <c r="I27" s="610"/>
      <c r="J27" s="610"/>
      <c r="K27" s="610"/>
      <c r="L27" s="610"/>
      <c r="M27" s="610"/>
      <c r="N27" s="610"/>
      <c r="O27" s="610"/>
      <c r="P27" s="610"/>
      <c r="Q27" s="610"/>
      <c r="R27" s="610"/>
      <c r="S27" s="610"/>
      <c r="T27" s="610"/>
      <c r="U27" s="610"/>
      <c r="V27" s="610"/>
      <c r="W27" s="610"/>
      <c r="X27" s="610"/>
      <c r="Y27" s="610"/>
      <c r="Z27" s="610"/>
      <c r="AA27" s="610"/>
      <c r="AB27" s="610"/>
    </row>
    <row r="28" spans="1:28" x14ac:dyDescent="0.25">
      <c r="A28" s="776"/>
      <c r="B28" s="777" t="s">
        <v>972</v>
      </c>
      <c r="C28" s="610"/>
      <c r="D28" s="610"/>
      <c r="E28" s="610"/>
      <c r="F28" s="610"/>
      <c r="G28" s="610"/>
      <c r="H28" s="610"/>
      <c r="I28" s="610"/>
      <c r="J28" s="610"/>
      <c r="K28" s="610"/>
      <c r="L28" s="610"/>
      <c r="M28" s="610"/>
      <c r="N28" s="610"/>
      <c r="O28" s="610"/>
      <c r="P28" s="610"/>
      <c r="Q28" s="610"/>
      <c r="R28" s="610"/>
      <c r="S28" s="610"/>
      <c r="T28" s="610"/>
      <c r="U28" s="610"/>
      <c r="V28" s="610"/>
      <c r="W28" s="610"/>
      <c r="X28" s="610"/>
      <c r="Y28" s="610"/>
      <c r="Z28" s="610"/>
      <c r="AA28" s="610"/>
      <c r="AB28" s="610"/>
    </row>
    <row r="29" spans="1:28" x14ac:dyDescent="0.25">
      <c r="A29" s="776"/>
      <c r="B29" s="610" t="s">
        <v>1145</v>
      </c>
      <c r="C29" s="610"/>
      <c r="D29" s="610"/>
      <c r="E29" s="610"/>
      <c r="F29" s="610"/>
      <c r="G29" s="610"/>
      <c r="H29" s="610"/>
      <c r="I29" s="610"/>
      <c r="J29" s="610"/>
      <c r="K29" s="610"/>
      <c r="L29" s="610"/>
      <c r="M29" s="610"/>
      <c r="N29" s="610"/>
      <c r="O29" s="610"/>
      <c r="P29" s="610"/>
      <c r="Q29" s="610"/>
      <c r="R29" s="610"/>
      <c r="S29" s="610"/>
      <c r="T29" s="610"/>
      <c r="U29" s="610"/>
      <c r="V29" s="610"/>
      <c r="W29" s="610"/>
      <c r="X29" s="610"/>
      <c r="Y29" s="610"/>
      <c r="Z29" s="610"/>
      <c r="AA29" s="610"/>
      <c r="AB29" s="610"/>
    </row>
    <row r="30" spans="1:28" x14ac:dyDescent="0.25">
      <c r="A30" s="776"/>
      <c r="B30" s="610" t="s">
        <v>1145</v>
      </c>
      <c r="C30" s="610"/>
      <c r="D30" s="610"/>
      <c r="E30" s="610"/>
      <c r="F30" s="610"/>
      <c r="G30" s="610"/>
      <c r="H30" s="610"/>
      <c r="I30" s="610"/>
      <c r="J30" s="610"/>
      <c r="K30" s="610"/>
      <c r="L30" s="610"/>
      <c r="M30" s="610"/>
      <c r="N30" s="610"/>
      <c r="O30" s="610"/>
      <c r="P30" s="610"/>
      <c r="Q30" s="610"/>
      <c r="R30" s="610"/>
      <c r="S30" s="610"/>
      <c r="T30" s="610"/>
      <c r="U30" s="610"/>
      <c r="V30" s="610"/>
      <c r="W30" s="610"/>
      <c r="X30" s="610"/>
      <c r="Y30" s="610"/>
      <c r="Z30" s="610"/>
      <c r="AA30" s="610"/>
      <c r="AB30" s="610"/>
    </row>
    <row r="31" spans="1:28" x14ac:dyDescent="0.25">
      <c r="A31" s="776"/>
      <c r="B31" s="609"/>
      <c r="C31" s="610"/>
      <c r="D31" s="610"/>
      <c r="E31" s="610"/>
      <c r="F31" s="610"/>
      <c r="G31" s="610"/>
      <c r="H31" s="610"/>
      <c r="I31" s="610"/>
      <c r="J31" s="610"/>
      <c r="K31" s="610"/>
      <c r="L31" s="610"/>
      <c r="M31" s="610"/>
      <c r="N31" s="610"/>
      <c r="O31" s="610"/>
      <c r="P31" s="610"/>
      <c r="Q31" s="610"/>
      <c r="R31" s="610"/>
      <c r="S31" s="610"/>
      <c r="T31" s="610"/>
      <c r="U31" s="610"/>
      <c r="V31" s="610"/>
      <c r="W31" s="610"/>
      <c r="X31" s="610"/>
      <c r="Y31" s="610"/>
      <c r="Z31" s="610"/>
      <c r="AA31" s="610"/>
      <c r="AB31" s="610"/>
    </row>
    <row r="32" spans="1:28" x14ac:dyDescent="0.25">
      <c r="A32" s="776"/>
      <c r="B32" s="777" t="s">
        <v>973</v>
      </c>
      <c r="C32" s="610"/>
      <c r="D32" s="610"/>
      <c r="E32" s="610"/>
      <c r="F32" s="610"/>
      <c r="G32" s="610"/>
      <c r="H32" s="610"/>
      <c r="I32" s="610"/>
      <c r="J32" s="610"/>
      <c r="K32" s="610"/>
      <c r="L32" s="610"/>
      <c r="M32" s="610"/>
      <c r="N32" s="610"/>
      <c r="O32" s="610"/>
      <c r="P32" s="610"/>
      <c r="Q32" s="610"/>
      <c r="R32" s="610"/>
      <c r="S32" s="610"/>
      <c r="T32" s="610"/>
      <c r="U32" s="610"/>
      <c r="V32" s="610"/>
      <c r="W32" s="610"/>
      <c r="X32" s="610"/>
      <c r="Y32" s="610"/>
      <c r="Z32" s="610"/>
      <c r="AA32" s="610"/>
      <c r="AB32" s="610"/>
    </row>
    <row r="33" spans="1:28" x14ac:dyDescent="0.25">
      <c r="A33" s="776"/>
      <c r="B33" s="610" t="s">
        <v>1145</v>
      </c>
      <c r="C33" s="610"/>
      <c r="D33" s="610"/>
      <c r="E33" s="610"/>
      <c r="F33" s="610"/>
      <c r="G33" s="610"/>
      <c r="H33" s="610"/>
      <c r="I33" s="610"/>
      <c r="J33" s="610"/>
      <c r="K33" s="610"/>
      <c r="L33" s="610"/>
      <c r="M33" s="610"/>
      <c r="N33" s="610"/>
      <c r="O33" s="610"/>
      <c r="P33" s="610"/>
      <c r="Q33" s="610"/>
      <c r="R33" s="610"/>
      <c r="S33" s="610"/>
      <c r="T33" s="610"/>
      <c r="U33" s="610"/>
      <c r="V33" s="610"/>
      <c r="W33" s="610"/>
      <c r="X33" s="610"/>
      <c r="Y33" s="610"/>
      <c r="Z33" s="610"/>
      <c r="AA33" s="610"/>
      <c r="AB33" s="610"/>
    </row>
    <row r="34" spans="1:28" x14ac:dyDescent="0.25">
      <c r="A34" s="776"/>
      <c r="B34" s="610" t="s">
        <v>1145</v>
      </c>
      <c r="C34" s="610"/>
      <c r="D34" s="610"/>
      <c r="E34" s="610"/>
      <c r="F34" s="610"/>
      <c r="G34" s="610"/>
      <c r="H34" s="610"/>
      <c r="I34" s="610"/>
      <c r="J34" s="610"/>
      <c r="K34" s="610"/>
      <c r="L34" s="610"/>
      <c r="M34" s="610"/>
      <c r="N34" s="610"/>
      <c r="O34" s="610"/>
      <c r="P34" s="610"/>
      <c r="Q34" s="610"/>
      <c r="R34" s="610"/>
      <c r="S34" s="610"/>
      <c r="T34" s="610"/>
      <c r="U34" s="610"/>
      <c r="V34" s="610"/>
      <c r="W34" s="610"/>
      <c r="X34" s="610"/>
      <c r="Y34" s="610"/>
      <c r="Z34" s="610"/>
      <c r="AA34" s="610"/>
      <c r="AB34" s="610"/>
    </row>
    <row r="35" spans="1:28" x14ac:dyDescent="0.25">
      <c r="A35" s="776"/>
      <c r="B35" s="609"/>
      <c r="C35" s="610"/>
      <c r="D35" s="610"/>
      <c r="E35" s="610"/>
      <c r="F35" s="610"/>
      <c r="G35" s="610"/>
      <c r="H35" s="610"/>
      <c r="I35" s="610"/>
      <c r="J35" s="610"/>
      <c r="K35" s="610"/>
      <c r="L35" s="610"/>
      <c r="M35" s="610"/>
      <c r="N35" s="610"/>
      <c r="O35" s="610"/>
      <c r="P35" s="610"/>
      <c r="Q35" s="610"/>
      <c r="R35" s="610"/>
      <c r="S35" s="610"/>
      <c r="T35" s="610"/>
      <c r="U35" s="610"/>
      <c r="V35" s="610"/>
      <c r="W35" s="610"/>
      <c r="X35" s="610"/>
      <c r="Y35" s="610"/>
      <c r="Z35" s="610"/>
      <c r="AA35" s="610"/>
      <c r="AB35" s="610"/>
    </row>
    <row r="36" spans="1:28" x14ac:dyDescent="0.25">
      <c r="A36" s="776"/>
      <c r="B36" s="777" t="s">
        <v>974</v>
      </c>
      <c r="C36" s="610"/>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610"/>
      <c r="AB36" s="610"/>
    </row>
    <row r="37" spans="1:28" x14ac:dyDescent="0.25">
      <c r="A37" s="776"/>
      <c r="B37" s="610" t="s">
        <v>1145</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row>
    <row r="38" spans="1:28" x14ac:dyDescent="0.25">
      <c r="A38" s="776"/>
      <c r="B38" s="610" t="s">
        <v>1145</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row>
    <row r="39" spans="1:28" x14ac:dyDescent="0.25">
      <c r="A39" s="776"/>
      <c r="B39" s="610"/>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row>
    <row r="40" spans="1:28" x14ac:dyDescent="0.25">
      <c r="A40" s="776"/>
      <c r="B40" s="777" t="s">
        <v>975</v>
      </c>
      <c r="C40" s="610"/>
      <c r="D40" s="610"/>
      <c r="E40" s="610"/>
      <c r="F40" s="610"/>
      <c r="G40" s="610"/>
      <c r="H40" s="610"/>
      <c r="I40" s="610"/>
      <c r="J40" s="610"/>
      <c r="K40" s="610"/>
      <c r="L40" s="610"/>
      <c r="M40" s="610"/>
      <c r="N40" s="610"/>
      <c r="O40" s="610"/>
      <c r="P40" s="610"/>
      <c r="Q40" s="610"/>
      <c r="R40" s="610"/>
      <c r="S40" s="610"/>
      <c r="T40" s="610"/>
      <c r="U40" s="610"/>
      <c r="V40" s="610"/>
      <c r="W40" s="610"/>
      <c r="X40" s="610"/>
      <c r="Y40" s="610"/>
      <c r="Z40" s="610"/>
      <c r="AA40" s="610"/>
      <c r="AB40" s="610"/>
    </row>
    <row r="41" spans="1:28" x14ac:dyDescent="0.25">
      <c r="A41" s="776"/>
      <c r="B41" s="610" t="s">
        <v>1145</v>
      </c>
      <c r="C41" s="610"/>
      <c r="D41" s="610"/>
      <c r="E41" s="610"/>
      <c r="F41" s="610"/>
      <c r="G41" s="610"/>
      <c r="H41" s="610"/>
      <c r="I41" s="610"/>
      <c r="J41" s="610"/>
      <c r="K41" s="610"/>
      <c r="L41" s="610"/>
      <c r="M41" s="610"/>
      <c r="N41" s="610"/>
      <c r="O41" s="610"/>
      <c r="P41" s="610"/>
      <c r="Q41" s="610"/>
      <c r="R41" s="610"/>
      <c r="S41" s="610"/>
      <c r="T41" s="610"/>
      <c r="U41" s="610"/>
      <c r="V41" s="610"/>
      <c r="W41" s="610"/>
      <c r="X41" s="610"/>
      <c r="Y41" s="610"/>
      <c r="Z41" s="610"/>
      <c r="AA41" s="610"/>
      <c r="AB41" s="610"/>
    </row>
    <row r="42" spans="1:28" x14ac:dyDescent="0.25">
      <c r="A42" s="776"/>
      <c r="B42" s="610" t="s">
        <v>1145</v>
      </c>
      <c r="C42" s="610"/>
      <c r="D42" s="610"/>
      <c r="E42" s="610"/>
      <c r="F42" s="610"/>
      <c r="G42" s="610"/>
      <c r="H42" s="610"/>
      <c r="I42" s="610"/>
      <c r="J42" s="610"/>
      <c r="K42" s="610"/>
      <c r="L42" s="610"/>
      <c r="M42" s="610"/>
      <c r="N42" s="610"/>
      <c r="O42" s="610"/>
      <c r="P42" s="610"/>
      <c r="Q42" s="610"/>
      <c r="R42" s="610"/>
      <c r="S42" s="610"/>
      <c r="T42" s="610"/>
      <c r="U42" s="610"/>
      <c r="V42" s="610"/>
      <c r="W42" s="610"/>
      <c r="X42" s="610"/>
      <c r="Y42" s="610"/>
      <c r="Z42" s="610"/>
      <c r="AA42" s="610"/>
      <c r="AB42" s="610"/>
    </row>
    <row r="43" spans="1:28" x14ac:dyDescent="0.25">
      <c r="A43" s="776"/>
      <c r="B43" s="610" t="s">
        <v>1145</v>
      </c>
      <c r="C43" s="610"/>
      <c r="D43" s="610"/>
      <c r="E43" s="610"/>
      <c r="F43" s="610"/>
      <c r="G43" s="610"/>
      <c r="H43" s="610"/>
      <c r="I43" s="610"/>
      <c r="J43" s="610"/>
      <c r="K43" s="610"/>
      <c r="L43" s="610"/>
      <c r="M43" s="610"/>
      <c r="N43" s="610"/>
      <c r="O43" s="610"/>
      <c r="P43" s="610"/>
      <c r="Q43" s="610"/>
      <c r="R43" s="610"/>
      <c r="S43" s="610"/>
      <c r="T43" s="610"/>
      <c r="U43" s="610"/>
      <c r="V43" s="610"/>
      <c r="W43" s="610"/>
      <c r="X43" s="610"/>
      <c r="Y43" s="610"/>
      <c r="Z43" s="610"/>
      <c r="AA43" s="610"/>
      <c r="AB43" s="610"/>
    </row>
    <row r="44" spans="1:28" x14ac:dyDescent="0.25">
      <c r="A44" s="776"/>
      <c r="B44" s="610"/>
      <c r="C44" s="610"/>
      <c r="D44" s="610"/>
      <c r="E44" s="610"/>
      <c r="F44" s="610"/>
      <c r="G44" s="610"/>
      <c r="H44" s="610"/>
      <c r="I44" s="610"/>
      <c r="J44" s="610"/>
      <c r="K44" s="610"/>
      <c r="L44" s="610"/>
      <c r="M44" s="610"/>
      <c r="N44" s="610"/>
      <c r="O44" s="610"/>
      <c r="P44" s="610"/>
      <c r="Q44" s="610"/>
      <c r="R44" s="610"/>
      <c r="S44" s="610"/>
      <c r="T44" s="610"/>
      <c r="U44" s="610"/>
      <c r="V44" s="610"/>
      <c r="W44" s="610"/>
      <c r="X44" s="610"/>
      <c r="Y44" s="610"/>
      <c r="Z44" s="610"/>
      <c r="AA44" s="610"/>
      <c r="AB44" s="610"/>
    </row>
    <row r="45" spans="1:28" x14ac:dyDescent="0.25">
      <c r="A45" s="610"/>
      <c r="B45" s="779" t="s">
        <v>1046</v>
      </c>
      <c r="C45" s="780"/>
      <c r="D45" s="780"/>
      <c r="E45" s="780"/>
      <c r="F45" s="780"/>
      <c r="G45" s="780"/>
      <c r="H45" s="780"/>
      <c r="I45" s="780"/>
      <c r="J45" s="780"/>
      <c r="K45" s="780"/>
      <c r="L45" s="780"/>
      <c r="M45" s="780"/>
      <c r="N45" s="780"/>
      <c r="O45" s="780"/>
      <c r="P45" s="780"/>
      <c r="Q45" s="780"/>
      <c r="R45" s="780"/>
      <c r="S45" s="780"/>
      <c r="T45" s="780"/>
      <c r="U45" s="780"/>
      <c r="V45" s="780"/>
      <c r="W45" s="780"/>
      <c r="X45" s="780"/>
      <c r="Y45" s="780"/>
      <c r="Z45" s="780"/>
      <c r="AA45" s="780"/>
      <c r="AB45" s="780"/>
    </row>
    <row r="46" spans="1:28" x14ac:dyDescent="0.25">
      <c r="A46" s="603"/>
      <c r="B46" s="603"/>
      <c r="C46" s="603"/>
      <c r="D46" s="603"/>
      <c r="E46" s="603"/>
      <c r="F46" s="603"/>
      <c r="G46" s="603"/>
      <c r="H46" s="603"/>
      <c r="I46" s="603"/>
      <c r="J46" s="603"/>
      <c r="K46" s="603"/>
      <c r="L46" s="603"/>
      <c r="M46" s="603"/>
      <c r="N46" s="603"/>
      <c r="O46" s="603"/>
      <c r="P46" s="603"/>
      <c r="Q46" s="603"/>
      <c r="R46" s="603"/>
      <c r="S46" s="603"/>
      <c r="T46" s="603"/>
      <c r="U46" s="603"/>
      <c r="V46" s="603"/>
      <c r="W46" s="603"/>
      <c r="X46" s="603"/>
      <c r="Y46" s="603"/>
      <c r="Z46" s="603"/>
      <c r="AA46" s="603"/>
      <c r="AB46" s="603"/>
    </row>
    <row r="47" spans="1:28" x14ac:dyDescent="0.25">
      <c r="A47" s="603" t="s">
        <v>1239</v>
      </c>
      <c r="B47" s="603"/>
      <c r="C47" s="603"/>
      <c r="D47" s="603"/>
      <c r="E47" s="603"/>
      <c r="F47" s="603"/>
      <c r="G47" s="603"/>
      <c r="H47" s="603"/>
      <c r="I47" s="603"/>
      <c r="J47" s="603"/>
      <c r="K47" s="603"/>
      <c r="L47" s="603"/>
      <c r="M47" s="603"/>
      <c r="N47" s="603"/>
      <c r="O47" s="603"/>
      <c r="P47" s="603"/>
      <c r="Q47" s="603"/>
      <c r="R47" s="603"/>
      <c r="S47" s="603"/>
      <c r="T47" s="603"/>
      <c r="U47" s="603"/>
      <c r="V47" s="603"/>
      <c r="W47" s="603"/>
      <c r="X47" s="603"/>
      <c r="Y47" s="603"/>
      <c r="Z47" s="603"/>
      <c r="AA47" s="603"/>
      <c r="AB47" s="603"/>
    </row>
  </sheetData>
  <mergeCells count="12">
    <mergeCell ref="O4:U5"/>
    <mergeCell ref="V4:AB5"/>
    <mergeCell ref="D4:D7"/>
    <mergeCell ref="A1:AB1"/>
    <mergeCell ref="A4:A7"/>
    <mergeCell ref="B4:B7"/>
    <mergeCell ref="C4:C7"/>
    <mergeCell ref="E4:E7"/>
    <mergeCell ref="F4:F7"/>
    <mergeCell ref="G4:G7"/>
    <mergeCell ref="H4:N5"/>
    <mergeCell ref="A2:E2"/>
  </mergeCells>
  <phoneticPr fontId="42" type="noConversion"/>
  <pageMargins left="0" right="0" top="0.98" bottom="0.23622047244094491" header="0.23622047244094491" footer="0.23622047244094491"/>
  <pageSetup paperSize="9" scale="44" fitToHeight="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9DE36-71F8-43CD-BEBF-A4DBF8248ADC}">
  <sheetPr>
    <tabColor rgb="FFFFFF00"/>
    <pageSetUpPr fitToPage="1"/>
  </sheetPr>
  <dimension ref="A1:AG45"/>
  <sheetViews>
    <sheetView showGridLines="0" view="pageBreakPreview" zoomScaleNormal="80" zoomScaleSheetLayoutView="100" workbookViewId="0">
      <selection activeCell="D2" sqref="D2"/>
    </sheetView>
  </sheetViews>
  <sheetFormatPr defaultColWidth="9.140625" defaultRowHeight="15" x14ac:dyDescent="0.25"/>
  <cols>
    <col min="1" max="1" width="5.140625" style="772" customWidth="1"/>
    <col min="2" max="2" width="26.28515625" style="772" customWidth="1"/>
    <col min="3" max="4" width="12" style="772" customWidth="1"/>
    <col min="5" max="5" width="11.5703125" style="772" customWidth="1"/>
    <col min="6" max="6" width="15.5703125" style="772" customWidth="1"/>
    <col min="7" max="7" width="11.28515625" style="772" customWidth="1"/>
    <col min="8" max="9" width="11.42578125" style="772" bestFit="1" customWidth="1"/>
    <col min="10" max="10" width="14.85546875" style="772" customWidth="1"/>
    <col min="11" max="11" width="13.28515625" style="772" customWidth="1"/>
    <col min="12" max="15" width="14.42578125" style="772" customWidth="1"/>
    <col min="16" max="16" width="12" style="772" customWidth="1"/>
    <col min="17" max="17" width="13.28515625" style="772" bestFit="1" customWidth="1"/>
    <col min="18" max="20" width="12.5703125" style="772" customWidth="1"/>
    <col min="21" max="21" width="14.85546875" style="772" customWidth="1"/>
    <col min="22" max="22" width="12.85546875" style="772" customWidth="1"/>
    <col min="23" max="23" width="14.42578125" style="772" customWidth="1"/>
    <col min="24" max="24" width="16" style="772" customWidth="1"/>
    <col min="25" max="25" width="12.7109375" style="772" customWidth="1"/>
    <col min="26" max="26" width="14" style="772" customWidth="1"/>
    <col min="27" max="29" width="12.7109375" style="772" customWidth="1"/>
    <col min="30" max="30" width="15.28515625" style="772" customWidth="1"/>
    <col min="31" max="31" width="12.5703125" style="772" customWidth="1"/>
    <col min="32" max="32" width="13.42578125" style="772" customWidth="1"/>
    <col min="33" max="33" width="13.5703125" style="772" customWidth="1"/>
    <col min="34" max="36" width="9.140625" style="772"/>
    <col min="37" max="37" width="11.28515625" style="772" customWidth="1"/>
    <col min="38" max="16384" width="9.140625" style="772"/>
  </cols>
  <sheetData>
    <row r="1" spans="1:33" ht="15.75" customHeight="1" x14ac:dyDescent="0.25">
      <c r="A1" s="1340" t="s">
        <v>1245</v>
      </c>
      <c r="B1" s="1340"/>
      <c r="C1" s="1340"/>
      <c r="D1" s="1340"/>
      <c r="E1" s="1340"/>
      <c r="F1" s="1340"/>
      <c r="G1" s="1340"/>
      <c r="H1" s="1340"/>
      <c r="I1" s="1340"/>
      <c r="J1" s="1340"/>
      <c r="K1" s="1340"/>
    </row>
    <row r="2" spans="1:33" ht="15" customHeight="1" x14ac:dyDescent="0.25">
      <c r="A2" s="1219" t="s">
        <v>682</v>
      </c>
      <c r="B2" s="1218"/>
      <c r="C2" s="1218"/>
      <c r="D2" s="1219" t="str">
        <f>F8A!F2</f>
        <v>Rosa Power Supply Company Limited</v>
      </c>
      <c r="E2" s="1218"/>
      <c r="F2" s="1218"/>
      <c r="G2" s="1218"/>
      <c r="H2" s="1218"/>
      <c r="I2" s="1218"/>
      <c r="J2" s="1218"/>
      <c r="K2" s="1218"/>
    </row>
    <row r="3" spans="1:33" ht="15.75" customHeight="1" x14ac:dyDescent="0.25">
      <c r="A3" s="812" t="s">
        <v>1246</v>
      </c>
      <c r="B3" s="812"/>
      <c r="C3" s="812"/>
      <c r="D3" s="812"/>
      <c r="E3" s="775"/>
      <c r="F3" s="775"/>
      <c r="G3" s="775"/>
      <c r="H3" s="775"/>
      <c r="I3" s="775"/>
      <c r="J3" s="775"/>
      <c r="K3" s="778" t="s">
        <v>1244</v>
      </c>
      <c r="L3" s="773"/>
      <c r="M3" s="773"/>
      <c r="N3" s="773"/>
      <c r="O3" s="773"/>
      <c r="P3" s="773"/>
      <c r="Q3" s="773"/>
      <c r="R3" s="773"/>
      <c r="S3" s="773"/>
      <c r="T3" s="773"/>
      <c r="U3" s="773"/>
      <c r="V3" s="773"/>
      <c r="W3" s="773"/>
      <c r="X3" s="773"/>
      <c r="Y3" s="773"/>
      <c r="Z3" s="773"/>
      <c r="AA3" s="773"/>
      <c r="AB3" s="773"/>
      <c r="AC3" s="773"/>
      <c r="AD3" s="773"/>
      <c r="AE3" s="773"/>
      <c r="AF3" s="773"/>
      <c r="AG3" s="773"/>
    </row>
    <row r="4" spans="1:33" ht="15" customHeight="1" x14ac:dyDescent="0.25">
      <c r="A4" s="1336" t="s">
        <v>1069</v>
      </c>
      <c r="B4" s="1336" t="s">
        <v>1219</v>
      </c>
      <c r="C4" s="1337" t="s">
        <v>1230</v>
      </c>
      <c r="D4" s="1337" t="s">
        <v>1231</v>
      </c>
      <c r="E4" s="1337" t="s">
        <v>1232</v>
      </c>
      <c r="F4" s="1337" t="s">
        <v>1233</v>
      </c>
      <c r="G4" s="1343" t="s">
        <v>1234</v>
      </c>
      <c r="H4" s="1344"/>
      <c r="I4" s="1344"/>
      <c r="J4" s="1345"/>
      <c r="K4" s="1336" t="s">
        <v>1235</v>
      </c>
      <c r="L4" s="1342"/>
      <c r="M4" s="1342"/>
      <c r="N4" s="1342"/>
      <c r="O4" s="1342"/>
      <c r="P4" s="1342"/>
      <c r="Q4" s="1342"/>
      <c r="R4" s="1342"/>
    </row>
    <row r="5" spans="1:33" ht="30" x14ac:dyDescent="0.25">
      <c r="A5" s="1336"/>
      <c r="B5" s="1336"/>
      <c r="C5" s="1339"/>
      <c r="D5" s="1339"/>
      <c r="E5" s="1339"/>
      <c r="F5" s="1339"/>
      <c r="G5" s="733" t="s">
        <v>1236</v>
      </c>
      <c r="H5" s="733" t="s">
        <v>1237</v>
      </c>
      <c r="I5" s="733" t="s">
        <v>1091</v>
      </c>
      <c r="J5" s="733" t="s">
        <v>1238</v>
      </c>
      <c r="K5" s="1336"/>
      <c r="L5" s="1342"/>
      <c r="M5" s="1342"/>
      <c r="N5" s="1342"/>
      <c r="O5" s="1342"/>
      <c r="P5" s="1342"/>
      <c r="Q5" s="1342"/>
      <c r="R5" s="1342"/>
    </row>
    <row r="6" spans="1:33" s="785" customFormat="1" x14ac:dyDescent="0.25">
      <c r="A6" s="783"/>
      <c r="B6" s="777" t="s">
        <v>1076</v>
      </c>
      <c r="C6" s="781"/>
      <c r="D6" s="781"/>
      <c r="E6" s="781"/>
      <c r="F6" s="781"/>
      <c r="G6" s="783"/>
      <c r="H6" s="783"/>
      <c r="I6" s="783"/>
      <c r="J6" s="783"/>
      <c r="K6" s="783"/>
      <c r="L6" s="784"/>
      <c r="M6" s="784"/>
      <c r="N6" s="784"/>
      <c r="O6" s="784"/>
      <c r="P6" s="784"/>
      <c r="Q6" s="784"/>
      <c r="R6" s="784"/>
    </row>
    <row r="7" spans="1:33" s="785" customFormat="1" x14ac:dyDescent="0.25">
      <c r="A7" s="783"/>
      <c r="B7" s="609" t="s">
        <v>1228</v>
      </c>
      <c r="C7" s="781"/>
      <c r="D7" s="781"/>
      <c r="E7" s="781"/>
      <c r="F7" s="781"/>
      <c r="G7" s="783"/>
      <c r="H7" s="783"/>
      <c r="I7" s="783"/>
      <c r="J7" s="783"/>
      <c r="K7" s="783"/>
      <c r="L7" s="784"/>
      <c r="M7" s="784"/>
      <c r="N7" s="784"/>
      <c r="O7" s="784"/>
      <c r="P7" s="784"/>
      <c r="Q7" s="784"/>
      <c r="R7" s="784"/>
    </row>
    <row r="8" spans="1:33" s="785" customFormat="1" x14ac:dyDescent="0.25">
      <c r="A8" s="783"/>
      <c r="B8" s="609" t="s">
        <v>1229</v>
      </c>
      <c r="C8" s="781"/>
      <c r="D8" s="781"/>
      <c r="E8" s="781"/>
      <c r="F8" s="781"/>
      <c r="G8" s="783"/>
      <c r="H8" s="783"/>
      <c r="I8" s="783"/>
      <c r="J8" s="783"/>
      <c r="K8" s="783"/>
      <c r="L8" s="784"/>
      <c r="M8" s="784"/>
      <c r="N8" s="784"/>
      <c r="O8" s="784"/>
      <c r="P8" s="784"/>
      <c r="Q8" s="784"/>
      <c r="R8" s="784"/>
    </row>
    <row r="9" spans="1:33" s="785" customFormat="1" x14ac:dyDescent="0.25">
      <c r="A9" s="783"/>
      <c r="B9" s="776" t="s">
        <v>1145</v>
      </c>
      <c r="C9" s="781"/>
      <c r="D9" s="781"/>
      <c r="E9" s="781"/>
      <c r="F9" s="781"/>
      <c r="G9" s="783"/>
      <c r="H9" s="783"/>
      <c r="I9" s="783"/>
      <c r="J9" s="783"/>
      <c r="K9" s="783"/>
      <c r="L9" s="784"/>
      <c r="M9" s="784"/>
      <c r="N9" s="784"/>
      <c r="O9" s="784"/>
      <c r="P9" s="784"/>
      <c r="Q9" s="784"/>
      <c r="R9" s="784"/>
    </row>
    <row r="10" spans="1:33" s="785" customFormat="1" x14ac:dyDescent="0.25">
      <c r="A10" s="783"/>
      <c r="B10" s="783"/>
      <c r="C10" s="781"/>
      <c r="D10" s="781"/>
      <c r="E10" s="781"/>
      <c r="F10" s="781"/>
      <c r="G10" s="783"/>
      <c r="H10" s="783"/>
      <c r="I10" s="783"/>
      <c r="J10" s="783"/>
      <c r="K10" s="783"/>
      <c r="L10" s="784"/>
      <c r="M10" s="784"/>
      <c r="N10" s="784"/>
      <c r="O10" s="784"/>
      <c r="P10" s="784"/>
      <c r="Q10" s="784"/>
      <c r="R10" s="784"/>
    </row>
    <row r="11" spans="1:33" s="785" customFormat="1" x14ac:dyDescent="0.25">
      <c r="A11" s="783"/>
      <c r="B11" s="777" t="s">
        <v>1077</v>
      </c>
      <c r="C11" s="781"/>
      <c r="D11" s="781"/>
      <c r="E11" s="781"/>
      <c r="F11" s="781"/>
      <c r="G11" s="783"/>
      <c r="H11" s="783"/>
      <c r="I11" s="783"/>
      <c r="J11" s="783"/>
      <c r="K11" s="783"/>
      <c r="L11" s="784"/>
      <c r="M11" s="784"/>
      <c r="N11" s="784"/>
      <c r="O11" s="784"/>
      <c r="P11" s="784"/>
      <c r="Q11" s="784"/>
      <c r="R11" s="784"/>
    </row>
    <row r="12" spans="1:33" s="785" customFormat="1" x14ac:dyDescent="0.25">
      <c r="A12" s="783"/>
      <c r="B12" s="609" t="s">
        <v>1228</v>
      </c>
      <c r="C12" s="781"/>
      <c r="D12" s="781"/>
      <c r="E12" s="781"/>
      <c r="F12" s="781"/>
      <c r="G12" s="783"/>
      <c r="H12" s="783"/>
      <c r="I12" s="783"/>
      <c r="J12" s="783"/>
      <c r="K12" s="783"/>
      <c r="L12" s="784"/>
      <c r="M12" s="784"/>
      <c r="N12" s="784"/>
      <c r="O12" s="784"/>
      <c r="P12" s="784"/>
      <c r="Q12" s="784"/>
      <c r="R12" s="784"/>
    </row>
    <row r="13" spans="1:33" s="785" customFormat="1" x14ac:dyDescent="0.25">
      <c r="A13" s="783"/>
      <c r="B13" s="609" t="s">
        <v>1229</v>
      </c>
      <c r="C13" s="781"/>
      <c r="D13" s="781"/>
      <c r="E13" s="781"/>
      <c r="F13" s="781"/>
      <c r="G13" s="783"/>
      <c r="H13" s="783"/>
      <c r="I13" s="783"/>
      <c r="J13" s="783"/>
      <c r="K13" s="783"/>
      <c r="L13" s="784"/>
      <c r="M13" s="784"/>
      <c r="N13" s="784"/>
      <c r="O13" s="784"/>
      <c r="P13" s="784"/>
      <c r="Q13" s="784"/>
      <c r="R13" s="784"/>
    </row>
    <row r="14" spans="1:33" s="785" customFormat="1" x14ac:dyDescent="0.25">
      <c r="A14" s="783"/>
      <c r="B14" s="776" t="s">
        <v>1145</v>
      </c>
      <c r="C14" s="781"/>
      <c r="D14" s="781"/>
      <c r="E14" s="781"/>
      <c r="F14" s="781"/>
      <c r="G14" s="783"/>
      <c r="H14" s="783"/>
      <c r="I14" s="783"/>
      <c r="J14" s="783"/>
      <c r="K14" s="783"/>
      <c r="L14" s="784"/>
      <c r="M14" s="784"/>
      <c r="N14" s="784"/>
      <c r="O14" s="784"/>
      <c r="P14" s="784"/>
      <c r="Q14" s="784"/>
      <c r="R14" s="784"/>
    </row>
    <row r="15" spans="1:33" s="785" customFormat="1" x14ac:dyDescent="0.25">
      <c r="A15" s="783"/>
      <c r="B15" s="781"/>
      <c r="C15" s="781"/>
      <c r="D15" s="781"/>
      <c r="E15" s="781"/>
      <c r="F15" s="781"/>
      <c r="G15" s="783"/>
      <c r="H15" s="783"/>
      <c r="I15" s="783"/>
      <c r="J15" s="783"/>
      <c r="K15" s="783"/>
      <c r="L15" s="784"/>
      <c r="M15" s="784"/>
      <c r="N15" s="784"/>
      <c r="O15" s="784"/>
      <c r="P15" s="784"/>
      <c r="Q15" s="784"/>
      <c r="R15" s="784"/>
    </row>
    <row r="16" spans="1:33" s="785" customFormat="1" x14ac:dyDescent="0.25">
      <c r="A16" s="783"/>
      <c r="B16" s="777" t="s">
        <v>1078</v>
      </c>
      <c r="C16" s="781"/>
      <c r="D16" s="781"/>
      <c r="E16" s="781"/>
      <c r="F16" s="781"/>
      <c r="G16" s="783"/>
      <c r="H16" s="783"/>
      <c r="I16" s="783"/>
      <c r="J16" s="783"/>
      <c r="K16" s="783"/>
      <c r="L16" s="784"/>
      <c r="M16" s="784"/>
      <c r="N16" s="784"/>
      <c r="O16" s="784"/>
      <c r="P16" s="784"/>
      <c r="Q16" s="784"/>
      <c r="R16" s="784"/>
    </row>
    <row r="17" spans="1:18" s="785" customFormat="1" x14ac:dyDescent="0.25">
      <c r="A17" s="783"/>
      <c r="B17" s="609" t="s">
        <v>1228</v>
      </c>
      <c r="C17" s="781"/>
      <c r="D17" s="781"/>
      <c r="E17" s="781"/>
      <c r="F17" s="781"/>
      <c r="G17" s="783"/>
      <c r="H17" s="783"/>
      <c r="I17" s="783"/>
      <c r="J17" s="783"/>
      <c r="K17" s="783"/>
      <c r="L17" s="784"/>
      <c r="M17" s="784"/>
      <c r="N17" s="784"/>
      <c r="O17" s="784"/>
      <c r="P17" s="784"/>
      <c r="Q17" s="784"/>
      <c r="R17" s="784"/>
    </row>
    <row r="18" spans="1:18" s="785" customFormat="1" x14ac:dyDescent="0.25">
      <c r="A18" s="783"/>
      <c r="B18" s="609" t="s">
        <v>1229</v>
      </c>
      <c r="C18" s="781"/>
      <c r="D18" s="781"/>
      <c r="E18" s="781"/>
      <c r="F18" s="781"/>
      <c r="G18" s="783"/>
      <c r="H18" s="783"/>
      <c r="I18" s="783"/>
      <c r="J18" s="783"/>
      <c r="K18" s="783"/>
      <c r="L18" s="784"/>
      <c r="M18" s="784"/>
      <c r="N18" s="784"/>
      <c r="O18" s="784"/>
      <c r="P18" s="784"/>
      <c r="Q18" s="784"/>
      <c r="R18" s="784"/>
    </row>
    <row r="19" spans="1:18" s="785" customFormat="1" x14ac:dyDescent="0.25">
      <c r="A19" s="783"/>
      <c r="B19" s="776" t="s">
        <v>1145</v>
      </c>
      <c r="C19" s="781"/>
      <c r="D19" s="781"/>
      <c r="E19" s="781"/>
      <c r="F19" s="781"/>
      <c r="G19" s="783"/>
      <c r="H19" s="783"/>
      <c r="I19" s="783"/>
      <c r="J19" s="783"/>
      <c r="K19" s="783"/>
      <c r="L19" s="784"/>
      <c r="M19" s="784"/>
      <c r="N19" s="784"/>
      <c r="O19" s="784"/>
      <c r="P19" s="784"/>
      <c r="Q19" s="784"/>
      <c r="R19" s="784"/>
    </row>
    <row r="20" spans="1:18" s="785" customFormat="1" x14ac:dyDescent="0.25">
      <c r="A20" s="783"/>
      <c r="B20" s="783"/>
      <c r="C20" s="781"/>
      <c r="D20" s="781"/>
      <c r="E20" s="781"/>
      <c r="F20" s="781"/>
      <c r="G20" s="783"/>
      <c r="H20" s="783"/>
      <c r="I20" s="783"/>
      <c r="J20" s="783"/>
      <c r="K20" s="783"/>
      <c r="L20" s="784"/>
      <c r="M20" s="784"/>
      <c r="N20" s="784"/>
      <c r="O20" s="784"/>
      <c r="P20" s="784"/>
      <c r="Q20" s="784"/>
      <c r="R20" s="784"/>
    </row>
    <row r="21" spans="1:18" x14ac:dyDescent="0.25">
      <c r="A21" s="776"/>
      <c r="B21" s="777" t="s">
        <v>971</v>
      </c>
      <c r="C21" s="610"/>
      <c r="D21" s="610"/>
      <c r="E21" s="610"/>
      <c r="F21" s="610"/>
      <c r="G21" s="610"/>
      <c r="H21" s="610"/>
      <c r="I21" s="610"/>
      <c r="J21" s="610"/>
      <c r="K21" s="610"/>
    </row>
    <row r="22" spans="1:18" x14ac:dyDescent="0.25">
      <c r="A22" s="776"/>
      <c r="B22" s="609" t="s">
        <v>1228</v>
      </c>
      <c r="C22" s="610"/>
      <c r="D22" s="610"/>
      <c r="E22" s="610"/>
      <c r="F22" s="610"/>
      <c r="G22" s="610"/>
      <c r="H22" s="610"/>
      <c r="I22" s="610"/>
      <c r="J22" s="610"/>
      <c r="K22" s="610"/>
    </row>
    <row r="23" spans="1:18" x14ac:dyDescent="0.25">
      <c r="A23" s="776"/>
      <c r="B23" s="609" t="s">
        <v>1229</v>
      </c>
      <c r="C23" s="610"/>
      <c r="D23" s="610"/>
      <c r="E23" s="610"/>
      <c r="F23" s="610"/>
      <c r="G23" s="610"/>
      <c r="H23" s="610"/>
      <c r="I23" s="610"/>
      <c r="J23" s="610"/>
      <c r="K23" s="610"/>
    </row>
    <row r="24" spans="1:18" x14ac:dyDescent="0.25">
      <c r="A24" s="776"/>
      <c r="B24" s="776" t="s">
        <v>1145</v>
      </c>
      <c r="C24" s="610"/>
      <c r="D24" s="610"/>
      <c r="E24" s="610"/>
      <c r="F24" s="610"/>
      <c r="G24" s="610"/>
      <c r="H24" s="610"/>
      <c r="I24" s="610"/>
      <c r="J24" s="610"/>
      <c r="K24" s="610"/>
    </row>
    <row r="25" spans="1:18" x14ac:dyDescent="0.25">
      <c r="A25" s="776"/>
      <c r="B25" s="609"/>
      <c r="C25" s="610"/>
      <c r="D25" s="610"/>
      <c r="E25" s="610"/>
      <c r="F25" s="610"/>
      <c r="G25" s="610"/>
      <c r="H25" s="610"/>
      <c r="I25" s="610"/>
      <c r="J25" s="610"/>
      <c r="K25" s="610"/>
    </row>
    <row r="26" spans="1:18" x14ac:dyDescent="0.25">
      <c r="A26" s="776"/>
      <c r="B26" s="777" t="s">
        <v>972</v>
      </c>
      <c r="C26" s="610"/>
      <c r="D26" s="610"/>
      <c r="E26" s="610"/>
      <c r="F26" s="610"/>
      <c r="G26" s="610"/>
      <c r="H26" s="610"/>
      <c r="I26" s="610"/>
      <c r="J26" s="610"/>
      <c r="K26" s="610"/>
    </row>
    <row r="27" spans="1:18" x14ac:dyDescent="0.25">
      <c r="A27" s="776"/>
      <c r="B27" s="610" t="s">
        <v>1145</v>
      </c>
      <c r="C27" s="610"/>
      <c r="D27" s="610"/>
      <c r="E27" s="610"/>
      <c r="F27" s="610"/>
      <c r="G27" s="610"/>
      <c r="H27" s="610"/>
      <c r="I27" s="610"/>
      <c r="J27" s="610"/>
      <c r="K27" s="610"/>
    </row>
    <row r="28" spans="1:18" x14ac:dyDescent="0.25">
      <c r="A28" s="776"/>
      <c r="B28" s="610" t="s">
        <v>1145</v>
      </c>
      <c r="C28" s="610"/>
      <c r="D28" s="610"/>
      <c r="E28" s="610"/>
      <c r="F28" s="610"/>
      <c r="G28" s="610"/>
      <c r="H28" s="610"/>
      <c r="I28" s="610"/>
      <c r="J28" s="610"/>
      <c r="K28" s="610"/>
    </row>
    <row r="29" spans="1:18" x14ac:dyDescent="0.25">
      <c r="A29" s="776"/>
      <c r="B29" s="609"/>
      <c r="C29" s="610"/>
      <c r="D29" s="610"/>
      <c r="E29" s="610"/>
      <c r="F29" s="610"/>
      <c r="G29" s="610"/>
      <c r="H29" s="610"/>
      <c r="I29" s="610"/>
      <c r="J29" s="610"/>
      <c r="K29" s="610"/>
    </row>
    <row r="30" spans="1:18" x14ac:dyDescent="0.25">
      <c r="A30" s="776"/>
      <c r="B30" s="777" t="s">
        <v>973</v>
      </c>
      <c r="C30" s="610"/>
      <c r="D30" s="610"/>
      <c r="E30" s="610"/>
      <c r="F30" s="610"/>
      <c r="G30" s="610"/>
      <c r="H30" s="610"/>
      <c r="I30" s="610"/>
      <c r="J30" s="610"/>
      <c r="K30" s="610"/>
    </row>
    <row r="31" spans="1:18" x14ac:dyDescent="0.25">
      <c r="A31" s="776"/>
      <c r="B31" s="610" t="s">
        <v>1145</v>
      </c>
      <c r="C31" s="610"/>
      <c r="D31" s="610"/>
      <c r="E31" s="610"/>
      <c r="F31" s="610"/>
      <c r="G31" s="610"/>
      <c r="H31" s="610"/>
      <c r="I31" s="610"/>
      <c r="J31" s="610"/>
      <c r="K31" s="610"/>
    </row>
    <row r="32" spans="1:18" x14ac:dyDescent="0.25">
      <c r="A32" s="776"/>
      <c r="B32" s="610" t="s">
        <v>1145</v>
      </c>
      <c r="C32" s="610"/>
      <c r="D32" s="610"/>
      <c r="E32" s="610"/>
      <c r="F32" s="610"/>
      <c r="G32" s="610"/>
      <c r="H32" s="610"/>
      <c r="I32" s="610"/>
      <c r="J32" s="610"/>
      <c r="K32" s="610"/>
    </row>
    <row r="33" spans="1:11" x14ac:dyDescent="0.25">
      <c r="A33" s="776"/>
      <c r="B33" s="609"/>
      <c r="C33" s="610"/>
      <c r="D33" s="610"/>
      <c r="E33" s="610"/>
      <c r="F33" s="610"/>
      <c r="G33" s="610"/>
      <c r="H33" s="610"/>
      <c r="I33" s="610"/>
      <c r="J33" s="610"/>
      <c r="K33" s="610"/>
    </row>
    <row r="34" spans="1:11" x14ac:dyDescent="0.25">
      <c r="A34" s="776"/>
      <c r="B34" s="777" t="s">
        <v>974</v>
      </c>
      <c r="C34" s="610"/>
      <c r="D34" s="610"/>
      <c r="E34" s="610"/>
      <c r="F34" s="610"/>
      <c r="G34" s="610"/>
      <c r="H34" s="610"/>
      <c r="I34" s="610"/>
      <c r="J34" s="610"/>
      <c r="K34" s="610"/>
    </row>
    <row r="35" spans="1:11" x14ac:dyDescent="0.25">
      <c r="A35" s="776"/>
      <c r="B35" s="610" t="s">
        <v>1145</v>
      </c>
      <c r="C35" s="610"/>
      <c r="D35" s="610"/>
      <c r="E35" s="610"/>
      <c r="F35" s="610"/>
      <c r="G35" s="610"/>
      <c r="H35" s="610"/>
      <c r="I35" s="610"/>
      <c r="J35" s="610"/>
      <c r="K35" s="610"/>
    </row>
    <row r="36" spans="1:11" x14ac:dyDescent="0.25">
      <c r="A36" s="776"/>
      <c r="B36" s="610" t="s">
        <v>1145</v>
      </c>
      <c r="C36" s="610"/>
      <c r="D36" s="610"/>
      <c r="E36" s="610"/>
      <c r="F36" s="610"/>
      <c r="G36" s="610"/>
      <c r="H36" s="610"/>
      <c r="I36" s="610"/>
      <c r="J36" s="610"/>
      <c r="K36" s="610"/>
    </row>
    <row r="37" spans="1:11" x14ac:dyDescent="0.25">
      <c r="A37" s="776"/>
      <c r="B37" s="610"/>
      <c r="C37" s="610"/>
      <c r="D37" s="610"/>
      <c r="E37" s="610"/>
      <c r="F37" s="610"/>
      <c r="G37" s="610"/>
      <c r="H37" s="610"/>
      <c r="I37" s="610"/>
      <c r="J37" s="610"/>
      <c r="K37" s="610"/>
    </row>
    <row r="38" spans="1:11" x14ac:dyDescent="0.25">
      <c r="A38" s="776"/>
      <c r="B38" s="777" t="s">
        <v>975</v>
      </c>
      <c r="C38" s="610"/>
      <c r="D38" s="610"/>
      <c r="E38" s="610"/>
      <c r="F38" s="610"/>
      <c r="G38" s="610"/>
      <c r="H38" s="610"/>
      <c r="I38" s="610"/>
      <c r="J38" s="610"/>
      <c r="K38" s="610"/>
    </row>
    <row r="39" spans="1:11" x14ac:dyDescent="0.25">
      <c r="A39" s="776"/>
      <c r="B39" s="610" t="s">
        <v>1145</v>
      </c>
      <c r="C39" s="610"/>
      <c r="D39" s="610"/>
      <c r="E39" s="610"/>
      <c r="F39" s="610"/>
      <c r="G39" s="610"/>
      <c r="H39" s="610"/>
      <c r="I39" s="610"/>
      <c r="J39" s="610"/>
      <c r="K39" s="610"/>
    </row>
    <row r="40" spans="1:11" x14ac:dyDescent="0.25">
      <c r="A40" s="610"/>
      <c r="B40" s="610" t="s">
        <v>1145</v>
      </c>
      <c r="C40" s="610"/>
      <c r="D40" s="610"/>
      <c r="E40" s="610"/>
      <c r="F40" s="610"/>
      <c r="G40" s="610"/>
      <c r="H40" s="610"/>
      <c r="I40" s="610"/>
      <c r="J40" s="610"/>
      <c r="K40" s="610"/>
    </row>
    <row r="41" spans="1:11" x14ac:dyDescent="0.25">
      <c r="A41" s="610"/>
      <c r="B41" s="610" t="s">
        <v>1145</v>
      </c>
      <c r="C41" s="610"/>
      <c r="D41" s="610"/>
      <c r="E41" s="610"/>
      <c r="F41" s="610"/>
      <c r="G41" s="610"/>
      <c r="H41" s="610"/>
      <c r="I41" s="610"/>
      <c r="J41" s="610"/>
      <c r="K41" s="610"/>
    </row>
    <row r="42" spans="1:11" x14ac:dyDescent="0.25">
      <c r="A42" s="610"/>
      <c r="B42" s="610"/>
      <c r="C42" s="610"/>
      <c r="D42" s="610"/>
      <c r="E42" s="610"/>
      <c r="F42" s="610"/>
      <c r="G42" s="610"/>
      <c r="H42" s="610"/>
      <c r="I42" s="610"/>
      <c r="J42" s="610"/>
      <c r="K42" s="610"/>
    </row>
    <row r="43" spans="1:11" x14ac:dyDescent="0.25">
      <c r="A43" s="610"/>
      <c r="B43" s="779" t="s">
        <v>1046</v>
      </c>
      <c r="C43" s="780"/>
      <c r="D43" s="780"/>
      <c r="E43" s="780"/>
      <c r="F43" s="780"/>
      <c r="G43" s="780"/>
      <c r="H43" s="780"/>
      <c r="I43" s="780"/>
      <c r="J43" s="780"/>
      <c r="K43" s="780"/>
    </row>
    <row r="44" spans="1:11" x14ac:dyDescent="0.25">
      <c r="A44" s="603"/>
      <c r="B44" s="603"/>
      <c r="C44" s="603"/>
      <c r="D44" s="603"/>
      <c r="E44" s="603"/>
      <c r="F44" s="603"/>
      <c r="G44" s="603"/>
      <c r="H44" s="603"/>
      <c r="I44" s="603"/>
      <c r="J44" s="603"/>
      <c r="K44" s="603"/>
    </row>
    <row r="45" spans="1:11" x14ac:dyDescent="0.25">
      <c r="A45" s="603" t="s">
        <v>1239</v>
      </c>
      <c r="B45" s="603"/>
      <c r="C45" s="603"/>
      <c r="D45" s="603"/>
      <c r="E45" s="603"/>
      <c r="F45" s="603"/>
      <c r="G45" s="603"/>
      <c r="H45" s="603"/>
      <c r="I45" s="603"/>
      <c r="J45" s="603"/>
      <c r="K45" s="603"/>
    </row>
  </sheetData>
  <mergeCells count="10">
    <mergeCell ref="K4:K5"/>
    <mergeCell ref="L4:R5"/>
    <mergeCell ref="A1:K1"/>
    <mergeCell ref="A4:A5"/>
    <mergeCell ref="B4:B5"/>
    <mergeCell ref="C4:C5"/>
    <mergeCell ref="D4:D5"/>
    <mergeCell ref="E4:E5"/>
    <mergeCell ref="F4:F5"/>
    <mergeCell ref="G4:J4"/>
  </mergeCells>
  <printOptions verticalCentered="1"/>
  <pageMargins left="0" right="0" top="0.23622047244094491" bottom="0.23622047244094491" header="0.23622047244094491" footer="0.23622047244094491"/>
  <pageSetup paperSize="9" scale="99" fitToHeight="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A1:F26"/>
  <sheetViews>
    <sheetView showGridLines="0" view="pageBreakPreview" zoomScaleNormal="100" zoomScaleSheetLayoutView="100" workbookViewId="0">
      <selection activeCell="D2" sqref="D2"/>
    </sheetView>
  </sheetViews>
  <sheetFormatPr defaultRowHeight="15" x14ac:dyDescent="0.25"/>
  <cols>
    <col min="1" max="1" width="9.7109375" style="77" customWidth="1"/>
    <col min="2" max="2" width="13.42578125" style="77" customWidth="1"/>
    <col min="3" max="3" width="11.85546875" style="77" customWidth="1"/>
    <col min="4" max="4" width="16.140625" style="77" customWidth="1"/>
    <col min="5" max="5" width="19" style="77" customWidth="1"/>
    <col min="6" max="6" width="19.42578125" style="77" customWidth="1"/>
    <col min="7" max="16384" width="9.140625" style="77"/>
  </cols>
  <sheetData>
    <row r="1" spans="1:6" s="415" customFormat="1" x14ac:dyDescent="0.25">
      <c r="A1" s="1280" t="s">
        <v>1008</v>
      </c>
      <c r="B1" s="1280"/>
    </row>
    <row r="2" spans="1:6" ht="21" customHeight="1" x14ac:dyDescent="0.25">
      <c r="A2" s="971" t="s">
        <v>47</v>
      </c>
      <c r="B2" s="369"/>
      <c r="C2" s="369"/>
      <c r="D2" s="369" t="str">
        <f>F8B!D2</f>
        <v>Rosa Power Supply Company Limited</v>
      </c>
      <c r="E2" s="369"/>
      <c r="F2" s="369"/>
    </row>
    <row r="3" spans="1:6" ht="21" customHeight="1" x14ac:dyDescent="0.25">
      <c r="A3" s="812" t="s">
        <v>211</v>
      </c>
      <c r="B3" s="812"/>
      <c r="C3" s="812"/>
      <c r="D3" s="812"/>
      <c r="E3" s="1314"/>
      <c r="F3" s="1314"/>
    </row>
    <row r="4" spans="1:6" ht="21" customHeight="1" x14ac:dyDescent="0.25">
      <c r="A4" s="154"/>
      <c r="E4" s="1349" t="s">
        <v>434</v>
      </c>
      <c r="F4" s="1349"/>
    </row>
    <row r="5" spans="1:6" ht="21" customHeight="1" x14ac:dyDescent="0.25">
      <c r="A5" s="1323" t="s">
        <v>212</v>
      </c>
      <c r="B5" s="1324"/>
      <c r="C5" s="1324"/>
      <c r="D5" s="1324"/>
      <c r="E5" s="1324"/>
      <c r="F5" s="1325"/>
    </row>
    <row r="6" spans="1:6" ht="44.25" customHeight="1" x14ac:dyDescent="0.25">
      <c r="A6" s="532" t="s">
        <v>213</v>
      </c>
      <c r="B6" s="455" t="s">
        <v>214</v>
      </c>
      <c r="C6" s="455" t="s">
        <v>215</v>
      </c>
      <c r="D6" s="455" t="s">
        <v>216</v>
      </c>
      <c r="E6" s="455" t="s">
        <v>217</v>
      </c>
      <c r="F6" s="455" t="s">
        <v>218</v>
      </c>
    </row>
    <row r="7" spans="1:6" ht="21" customHeight="1" x14ac:dyDescent="0.25">
      <c r="A7" s="1350" t="s">
        <v>1479</v>
      </c>
      <c r="B7" s="1351"/>
      <c r="C7" s="1351"/>
      <c r="D7" s="1351"/>
      <c r="E7" s="1351"/>
      <c r="F7" s="1352"/>
    </row>
    <row r="8" spans="1:6" ht="21" customHeight="1" x14ac:dyDescent="0.25">
      <c r="A8" s="1353"/>
      <c r="B8" s="1354"/>
      <c r="C8" s="1354"/>
      <c r="D8" s="1354"/>
      <c r="E8" s="1354"/>
      <c r="F8" s="1355"/>
    </row>
    <row r="9" spans="1:6" ht="21" customHeight="1" x14ac:dyDescent="0.25">
      <c r="A9" s="1353"/>
      <c r="B9" s="1354"/>
      <c r="C9" s="1354"/>
      <c r="D9" s="1354"/>
      <c r="E9" s="1354"/>
      <c r="F9" s="1355"/>
    </row>
    <row r="10" spans="1:6" ht="21" customHeight="1" x14ac:dyDescent="0.25">
      <c r="A10" s="1353"/>
      <c r="B10" s="1354"/>
      <c r="C10" s="1354"/>
      <c r="D10" s="1354"/>
      <c r="E10" s="1354"/>
      <c r="F10" s="1355"/>
    </row>
    <row r="11" spans="1:6" ht="21" customHeight="1" x14ac:dyDescent="0.25">
      <c r="A11" s="1353"/>
      <c r="B11" s="1354"/>
      <c r="C11" s="1354"/>
      <c r="D11" s="1354"/>
      <c r="E11" s="1354"/>
      <c r="F11" s="1355"/>
    </row>
    <row r="12" spans="1:6" ht="21" customHeight="1" x14ac:dyDescent="0.25">
      <c r="A12" s="1353"/>
      <c r="B12" s="1354"/>
      <c r="C12" s="1354"/>
      <c r="D12" s="1354"/>
      <c r="E12" s="1354"/>
      <c r="F12" s="1355"/>
    </row>
    <row r="13" spans="1:6" ht="21" customHeight="1" x14ac:dyDescent="0.25">
      <c r="A13" s="1356"/>
      <c r="B13" s="1357"/>
      <c r="C13" s="1357"/>
      <c r="D13" s="1357"/>
      <c r="E13" s="1357"/>
      <c r="F13" s="1358"/>
    </row>
    <row r="14" spans="1:6" ht="21" customHeight="1" x14ac:dyDescent="0.25">
      <c r="A14" s="1"/>
      <c r="B14" s="1"/>
      <c r="C14" s="392"/>
      <c r="D14" s="392"/>
      <c r="E14" s="392"/>
      <c r="F14" s="392"/>
    </row>
    <row r="15" spans="1:6" ht="28.5" customHeight="1" x14ac:dyDescent="0.25">
      <c r="A15" s="1346" t="s">
        <v>1240</v>
      </c>
      <c r="B15" s="1347"/>
      <c r="C15" s="1347"/>
      <c r="D15" s="1347"/>
      <c r="E15" s="1347"/>
      <c r="F15" s="1348"/>
    </row>
    <row r="16" spans="1:6" ht="21" customHeight="1" x14ac:dyDescent="0.25"/>
    <row r="17" spans="1:6" ht="21" customHeight="1" x14ac:dyDescent="0.25">
      <c r="E17" s="1335"/>
      <c r="F17" s="1335"/>
    </row>
    <row r="18" spans="1:6" ht="21" customHeight="1" x14ac:dyDescent="0.25">
      <c r="E18" s="151"/>
      <c r="F18" s="151"/>
    </row>
    <row r="19" spans="1:6" ht="21" hidden="1" customHeight="1" x14ac:dyDescent="0.25">
      <c r="E19" s="151"/>
      <c r="F19" s="151"/>
    </row>
    <row r="20" spans="1:6" ht="21" hidden="1" customHeight="1" x14ac:dyDescent="0.25">
      <c r="A20" s="186" t="s">
        <v>319</v>
      </c>
      <c r="B20" s="186"/>
      <c r="C20" s="186"/>
      <c r="D20" s="186"/>
      <c r="E20" s="186"/>
      <c r="F20" s="186"/>
    </row>
    <row r="21" spans="1:6" ht="21" hidden="1" customHeight="1" x14ac:dyDescent="0.25">
      <c r="A21" s="149">
        <v>1</v>
      </c>
      <c r="B21" s="187" t="s">
        <v>475</v>
      </c>
      <c r="C21" s="1318" t="s">
        <v>554</v>
      </c>
      <c r="D21" s="1253"/>
      <c r="E21" s="1253"/>
      <c r="F21" s="1293"/>
    </row>
    <row r="22" spans="1:6" ht="21" hidden="1" customHeight="1" x14ac:dyDescent="0.25">
      <c r="A22" s="149">
        <v>2</v>
      </c>
      <c r="B22" s="4" t="s">
        <v>482</v>
      </c>
      <c r="C22" s="1318" t="s">
        <v>156</v>
      </c>
      <c r="D22" s="1253"/>
      <c r="E22" s="1253"/>
      <c r="F22" s="1293"/>
    </row>
    <row r="23" spans="1:6" ht="21" hidden="1" customHeight="1" x14ac:dyDescent="0.25">
      <c r="A23" s="149">
        <v>3</v>
      </c>
      <c r="B23" s="4" t="s">
        <v>467</v>
      </c>
      <c r="C23" s="1318" t="s">
        <v>605</v>
      </c>
      <c r="D23" s="1253"/>
      <c r="E23" s="1253"/>
      <c r="F23" s="1293"/>
    </row>
    <row r="24" spans="1:6" ht="21" hidden="1" customHeight="1" x14ac:dyDescent="0.25">
      <c r="A24" s="149">
        <v>4</v>
      </c>
      <c r="B24" s="4" t="s">
        <v>468</v>
      </c>
      <c r="C24" s="1318" t="s">
        <v>606</v>
      </c>
      <c r="D24" s="1253"/>
      <c r="E24" s="1253"/>
      <c r="F24" s="1293"/>
    </row>
    <row r="25" spans="1:6" ht="21" hidden="1" customHeight="1" x14ac:dyDescent="0.25">
      <c r="A25" s="149">
        <v>5</v>
      </c>
      <c r="B25" s="4" t="s">
        <v>470</v>
      </c>
      <c r="C25" s="1318"/>
      <c r="D25" s="1253"/>
      <c r="E25" s="1253"/>
      <c r="F25" s="1293"/>
    </row>
    <row r="26" spans="1:6" hidden="1" x14ac:dyDescent="0.25"/>
  </sheetData>
  <mergeCells count="12">
    <mergeCell ref="A1:B1"/>
    <mergeCell ref="A5:F5"/>
    <mergeCell ref="C24:F24"/>
    <mergeCell ref="C25:F25"/>
    <mergeCell ref="A15:F15"/>
    <mergeCell ref="E17:F17"/>
    <mergeCell ref="C21:F21"/>
    <mergeCell ref="C22:F22"/>
    <mergeCell ref="C23:F23"/>
    <mergeCell ref="E3:F3"/>
    <mergeCell ref="E4:F4"/>
    <mergeCell ref="A7:F13"/>
  </mergeCells>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FFFF00"/>
    <pageSetUpPr fitToPage="1"/>
  </sheetPr>
  <dimension ref="A1:AF37"/>
  <sheetViews>
    <sheetView showGridLines="0" view="pageBreakPreview" zoomScale="80" zoomScaleNormal="70" zoomScaleSheetLayoutView="80" workbookViewId="0">
      <selection activeCell="P2" sqref="P2"/>
    </sheetView>
  </sheetViews>
  <sheetFormatPr defaultRowHeight="15" x14ac:dyDescent="0.25"/>
  <cols>
    <col min="1" max="1" width="3.28515625" style="58" customWidth="1"/>
    <col min="2" max="2" width="34" style="58" customWidth="1"/>
    <col min="3" max="4" width="17.7109375" style="58" hidden="1" customWidth="1"/>
    <col min="5" max="5" width="15.28515625" style="58" hidden="1" customWidth="1"/>
    <col min="6" max="7" width="17.28515625" style="58" hidden="1" customWidth="1"/>
    <col min="8" max="8" width="13.7109375" style="58" hidden="1" customWidth="1"/>
    <col min="9" max="10" width="12" style="58" hidden="1" customWidth="1"/>
    <col min="11" max="11" width="14.85546875" style="58" hidden="1" customWidth="1"/>
    <col min="12" max="14" width="12" style="58" hidden="1" customWidth="1"/>
    <col min="15" max="15" width="12" style="58" bestFit="1" customWidth="1"/>
    <col min="16" max="16" width="12" style="58" customWidth="1"/>
    <col min="17" max="18" width="12" style="77" bestFit="1" customWidth="1"/>
    <col min="19" max="19" width="12" style="934" customWidth="1"/>
    <col min="20" max="21" width="12" style="77" bestFit="1" customWidth="1"/>
    <col min="22" max="22" width="12" style="934" customWidth="1"/>
    <col min="23" max="23" width="12" style="77" bestFit="1" customWidth="1"/>
    <col min="24" max="24" width="13.7109375" style="77" customWidth="1"/>
    <col min="25" max="25" width="13.7109375" style="934" customWidth="1"/>
    <col min="26" max="26" width="14.140625" style="77" customWidth="1"/>
    <col min="27" max="27" width="12.7109375" style="77" customWidth="1"/>
    <col min="28" max="28" width="12.7109375" style="934" customWidth="1"/>
    <col min="29" max="29" width="12.28515625" style="77" customWidth="1"/>
    <col min="30" max="30" width="11.7109375" style="77" customWidth="1"/>
    <col min="31" max="31" width="11.7109375" style="934" customWidth="1"/>
    <col min="32" max="32" width="12.7109375" style="77" customWidth="1"/>
    <col min="33" max="16384" width="9.140625" style="77"/>
  </cols>
  <sheetData>
    <row r="1" spans="1:32" s="415" customFormat="1" x14ac:dyDescent="0.25">
      <c r="A1" s="1280" t="s">
        <v>389</v>
      </c>
      <c r="B1" s="1380"/>
      <c r="C1" s="58"/>
      <c r="D1" s="58"/>
      <c r="E1" s="58"/>
      <c r="F1" s="58"/>
      <c r="G1" s="58"/>
      <c r="H1" s="58"/>
      <c r="I1" s="58"/>
      <c r="J1" s="58"/>
      <c r="K1" s="58"/>
      <c r="L1" s="58"/>
      <c r="M1" s="58"/>
      <c r="N1" s="58"/>
      <c r="O1" s="58"/>
      <c r="P1" s="58"/>
      <c r="S1" s="934"/>
      <c r="V1" s="934"/>
      <c r="Y1" s="934"/>
      <c r="AB1" s="934"/>
      <c r="AE1" s="934"/>
    </row>
    <row r="2" spans="1:32" ht="21" customHeight="1" x14ac:dyDescent="0.25">
      <c r="A2" s="1363" t="s">
        <v>47</v>
      </c>
      <c r="B2" s="1364"/>
      <c r="C2" s="1364"/>
      <c r="D2" s="1364"/>
      <c r="E2" s="1364"/>
      <c r="F2" s="1364"/>
      <c r="G2" s="1364"/>
      <c r="H2" s="1364"/>
      <c r="I2" s="1364"/>
      <c r="J2" s="1364"/>
      <c r="K2" s="1364"/>
      <c r="L2" s="1364"/>
      <c r="M2" s="1364"/>
      <c r="N2" s="1364"/>
      <c r="O2" s="1364"/>
      <c r="P2" s="710" t="str">
        <f>'F9'!D2</f>
        <v>Rosa Power Supply Company Limited</v>
      </c>
    </row>
    <row r="3" spans="1:32" ht="21" customHeight="1" x14ac:dyDescent="0.25">
      <c r="A3" s="812" t="s">
        <v>30</v>
      </c>
      <c r="B3" s="815"/>
      <c r="C3" s="815"/>
      <c r="D3" s="815"/>
      <c r="E3" s="815"/>
      <c r="F3" s="1314"/>
      <c r="G3" s="1314"/>
      <c r="H3" s="1276"/>
      <c r="I3" s="815"/>
      <c r="J3" s="815"/>
      <c r="K3" s="815"/>
      <c r="L3" s="758"/>
      <c r="M3" s="936"/>
      <c r="N3" s="1314"/>
      <c r="O3" s="1276"/>
      <c r="P3" s="933"/>
      <c r="Q3" s="1314"/>
      <c r="R3" s="1276"/>
      <c r="S3" s="933"/>
      <c r="T3" s="1314"/>
      <c r="U3" s="1276"/>
      <c r="V3" s="933"/>
      <c r="W3" s="1314"/>
      <c r="X3" s="1276"/>
      <c r="Y3" s="933"/>
      <c r="Z3" s="1314"/>
      <c r="AA3" s="1276"/>
      <c r="AB3" s="933"/>
      <c r="AC3" s="1314"/>
      <c r="AD3" s="1276"/>
      <c r="AE3" s="933"/>
    </row>
    <row r="4" spans="1:32" ht="21" customHeight="1" x14ac:dyDescent="0.25">
      <c r="A4" s="64"/>
      <c r="B4" s="64"/>
      <c r="C4" s="64"/>
      <c r="D4" s="938"/>
      <c r="E4" s="64"/>
      <c r="F4" s="64"/>
      <c r="G4" s="938"/>
      <c r="H4" s="64"/>
      <c r="I4" s="64"/>
      <c r="J4" s="938"/>
      <c r="K4" s="64"/>
      <c r="L4" s="64"/>
      <c r="M4" s="938"/>
      <c r="N4" s="1257"/>
      <c r="O4" s="1368"/>
      <c r="P4" s="937"/>
      <c r="Q4" s="1257"/>
      <c r="R4" s="1368"/>
      <c r="S4" s="937"/>
      <c r="T4" s="1257"/>
      <c r="U4" s="1368"/>
      <c r="V4" s="937"/>
      <c r="W4" s="1257"/>
      <c r="X4" s="1368"/>
      <c r="Y4" s="937"/>
      <c r="Z4" s="1257"/>
      <c r="AA4" s="1368"/>
      <c r="AB4" s="937"/>
      <c r="AC4" s="1257" t="s">
        <v>434</v>
      </c>
      <c r="AD4" s="1368"/>
      <c r="AE4" s="939"/>
    </row>
    <row r="5" spans="1:32" ht="21" customHeight="1" x14ac:dyDescent="0.25">
      <c r="A5" s="1365" t="s">
        <v>384</v>
      </c>
      <c r="B5" s="1366" t="s">
        <v>49</v>
      </c>
      <c r="C5" s="1265" t="s">
        <v>1183</v>
      </c>
      <c r="D5" s="1272"/>
      <c r="E5" s="1266"/>
      <c r="F5" s="1281" t="s">
        <v>969</v>
      </c>
      <c r="G5" s="1378"/>
      <c r="H5" s="1378"/>
      <c r="I5" s="1378"/>
      <c r="J5" s="1378"/>
      <c r="K5" s="1378"/>
      <c r="L5" s="1378"/>
      <c r="M5" s="1378"/>
      <c r="N5" s="1282"/>
      <c r="O5" s="1281" t="s">
        <v>970</v>
      </c>
      <c r="P5" s="1378"/>
      <c r="Q5" s="1282"/>
      <c r="R5" s="1278" t="s">
        <v>161</v>
      </c>
      <c r="S5" s="1278"/>
      <c r="T5" s="1278"/>
      <c r="U5" s="1278"/>
      <c r="V5" s="1278"/>
      <c r="W5" s="1278"/>
      <c r="X5" s="1278"/>
      <c r="Y5" s="1278"/>
      <c r="Z5" s="1278"/>
      <c r="AA5" s="1278"/>
      <c r="AB5" s="1278"/>
      <c r="AC5" s="1278"/>
      <c r="AD5" s="1278"/>
      <c r="AE5" s="1278"/>
      <c r="AF5" s="1278"/>
    </row>
    <row r="6" spans="1:32" s="350" customFormat="1" ht="21" customHeight="1" x14ac:dyDescent="0.25">
      <c r="A6" s="1365"/>
      <c r="B6" s="1367"/>
      <c r="C6" s="1265" t="s">
        <v>987</v>
      </c>
      <c r="D6" s="1272"/>
      <c r="E6" s="1266"/>
      <c r="F6" s="1265" t="s">
        <v>987</v>
      </c>
      <c r="G6" s="1272"/>
      <c r="H6" s="1272"/>
      <c r="I6" s="1272"/>
      <c r="J6" s="1272"/>
      <c r="K6" s="1272"/>
      <c r="L6" s="1272"/>
      <c r="M6" s="1272"/>
      <c r="N6" s="1266"/>
      <c r="O6" s="1265" t="s">
        <v>1078</v>
      </c>
      <c r="P6" s="1272"/>
      <c r="Q6" s="1266"/>
      <c r="R6" s="1265" t="s">
        <v>971</v>
      </c>
      <c r="S6" s="1272"/>
      <c r="T6" s="1266"/>
      <c r="U6" s="1265" t="s">
        <v>972</v>
      </c>
      <c r="V6" s="1272"/>
      <c r="W6" s="1266"/>
      <c r="X6" s="1265" t="s">
        <v>973</v>
      </c>
      <c r="Y6" s="1272"/>
      <c r="Z6" s="1266"/>
      <c r="AA6" s="1265" t="s">
        <v>974</v>
      </c>
      <c r="AB6" s="1272"/>
      <c r="AC6" s="1266"/>
      <c r="AD6" s="1265" t="s">
        <v>975</v>
      </c>
      <c r="AE6" s="1272"/>
      <c r="AF6" s="1266"/>
    </row>
    <row r="7" spans="1:32" ht="21" customHeight="1" x14ac:dyDescent="0.25">
      <c r="A7" s="1365"/>
      <c r="B7" s="1367"/>
      <c r="C7" s="1265" t="s">
        <v>985</v>
      </c>
      <c r="D7" s="1272"/>
      <c r="E7" s="1266"/>
      <c r="F7" s="1299" t="s">
        <v>977</v>
      </c>
      <c r="G7" s="1379"/>
      <c r="H7" s="1300"/>
      <c r="I7" s="1299" t="s">
        <v>978</v>
      </c>
      <c r="J7" s="1379"/>
      <c r="K7" s="1300"/>
      <c r="L7" s="1299" t="s">
        <v>979</v>
      </c>
      <c r="M7" s="1379"/>
      <c r="N7" s="1300"/>
      <c r="O7" s="1299" t="s">
        <v>980</v>
      </c>
      <c r="P7" s="1379"/>
      <c r="Q7" s="1300"/>
      <c r="R7" s="1299" t="s">
        <v>981</v>
      </c>
      <c r="S7" s="1379"/>
      <c r="T7" s="1300"/>
      <c r="U7" s="1299" t="s">
        <v>981</v>
      </c>
      <c r="V7" s="1379"/>
      <c r="W7" s="1300"/>
      <c r="X7" s="1299" t="s">
        <v>981</v>
      </c>
      <c r="Y7" s="1379"/>
      <c r="Z7" s="1300"/>
      <c r="AA7" s="1299" t="s">
        <v>981</v>
      </c>
      <c r="AB7" s="1379"/>
      <c r="AC7" s="1300"/>
      <c r="AD7" s="1264" t="s">
        <v>981</v>
      </c>
      <c r="AE7" s="1264"/>
      <c r="AF7" s="1264"/>
    </row>
    <row r="8" spans="1:32" ht="61.5" customHeight="1" x14ac:dyDescent="0.25">
      <c r="A8" s="1365"/>
      <c r="B8" s="1301"/>
      <c r="C8" s="729" t="s">
        <v>219</v>
      </c>
      <c r="D8" s="935" t="s">
        <v>220</v>
      </c>
      <c r="E8" s="729" t="s">
        <v>1446</v>
      </c>
      <c r="F8" s="729" t="s">
        <v>221</v>
      </c>
      <c r="G8" s="935" t="s">
        <v>220</v>
      </c>
      <c r="H8" s="935" t="s">
        <v>1446</v>
      </c>
      <c r="I8" s="729" t="s">
        <v>221</v>
      </c>
      <c r="J8" s="935" t="s">
        <v>220</v>
      </c>
      <c r="K8" s="935" t="s">
        <v>1446</v>
      </c>
      <c r="L8" s="729" t="s">
        <v>221</v>
      </c>
      <c r="M8" s="935" t="s">
        <v>220</v>
      </c>
      <c r="N8" s="935" t="s">
        <v>1446</v>
      </c>
      <c r="O8" s="729" t="s">
        <v>221</v>
      </c>
      <c r="P8" s="935" t="s">
        <v>220</v>
      </c>
      <c r="Q8" s="935" t="s">
        <v>1446</v>
      </c>
      <c r="R8" s="729" t="s">
        <v>221</v>
      </c>
      <c r="S8" s="935" t="s">
        <v>220</v>
      </c>
      <c r="T8" s="935" t="s">
        <v>1446</v>
      </c>
      <c r="U8" s="729" t="s">
        <v>221</v>
      </c>
      <c r="V8" s="935" t="s">
        <v>220</v>
      </c>
      <c r="W8" s="935" t="s">
        <v>1446</v>
      </c>
      <c r="X8" s="729" t="s">
        <v>221</v>
      </c>
      <c r="Y8" s="935" t="s">
        <v>220</v>
      </c>
      <c r="Z8" s="935" t="s">
        <v>1446</v>
      </c>
      <c r="AA8" s="729" t="s">
        <v>221</v>
      </c>
      <c r="AB8" s="935" t="s">
        <v>220</v>
      </c>
      <c r="AC8" s="935" t="s">
        <v>1446</v>
      </c>
      <c r="AD8" s="729" t="s">
        <v>221</v>
      </c>
      <c r="AE8" s="935" t="s">
        <v>220</v>
      </c>
      <c r="AF8" s="935" t="s">
        <v>1446</v>
      </c>
    </row>
    <row r="9" spans="1:32" ht="30" x14ac:dyDescent="0.25">
      <c r="A9" s="65">
        <v>1</v>
      </c>
      <c r="B9" s="72" t="s">
        <v>224</v>
      </c>
      <c r="C9" s="289"/>
      <c r="D9" s="289"/>
      <c r="E9" s="289"/>
      <c r="F9" s="289"/>
      <c r="G9" s="289"/>
      <c r="H9" s="289"/>
      <c r="I9" s="289"/>
      <c r="J9" s="289"/>
      <c r="K9" s="289"/>
      <c r="L9" s="289"/>
      <c r="M9" s="289"/>
      <c r="N9" s="289"/>
      <c r="O9" s="1369" t="s">
        <v>1479</v>
      </c>
      <c r="P9" s="1370"/>
      <c r="Q9" s="1370"/>
      <c r="R9" s="1370"/>
      <c r="S9" s="1370"/>
      <c r="T9" s="1370"/>
      <c r="U9" s="1370"/>
      <c r="V9" s="1370"/>
      <c r="W9" s="1370"/>
      <c r="X9" s="1370"/>
      <c r="Y9" s="1370"/>
      <c r="Z9" s="1370"/>
      <c r="AA9" s="1370"/>
      <c r="AB9" s="1370"/>
      <c r="AC9" s="1370"/>
      <c r="AD9" s="1370"/>
      <c r="AE9" s="1370"/>
      <c r="AF9" s="1371"/>
    </row>
    <row r="10" spans="1:32" ht="30" x14ac:dyDescent="0.25">
      <c r="A10" s="65">
        <v>2</v>
      </c>
      <c r="B10" s="72" t="s">
        <v>225</v>
      </c>
      <c r="C10" s="289"/>
      <c r="D10" s="289"/>
      <c r="E10" s="289"/>
      <c r="F10" s="289"/>
      <c r="G10" s="289"/>
      <c r="H10" s="289"/>
      <c r="I10" s="289"/>
      <c r="J10" s="289"/>
      <c r="K10" s="289"/>
      <c r="L10" s="289"/>
      <c r="M10" s="289"/>
      <c r="N10" s="289"/>
      <c r="O10" s="1372"/>
      <c r="P10" s="1373"/>
      <c r="Q10" s="1373"/>
      <c r="R10" s="1373"/>
      <c r="S10" s="1373"/>
      <c r="T10" s="1373"/>
      <c r="U10" s="1373"/>
      <c r="V10" s="1373"/>
      <c r="W10" s="1373"/>
      <c r="X10" s="1373"/>
      <c r="Y10" s="1373"/>
      <c r="Z10" s="1373"/>
      <c r="AA10" s="1373"/>
      <c r="AB10" s="1373"/>
      <c r="AC10" s="1373"/>
      <c r="AD10" s="1373"/>
      <c r="AE10" s="1373"/>
      <c r="AF10" s="1374"/>
    </row>
    <row r="11" spans="1:32" ht="25.5" customHeight="1" x14ac:dyDescent="0.25">
      <c r="A11" s="65">
        <v>3</v>
      </c>
      <c r="B11" s="72" t="s">
        <v>222</v>
      </c>
      <c r="C11" s="289"/>
      <c r="D11" s="289"/>
      <c r="E11" s="289"/>
      <c r="F11" s="289"/>
      <c r="G11" s="289"/>
      <c r="H11" s="289"/>
      <c r="I11" s="289"/>
      <c r="J11" s="289"/>
      <c r="K11" s="289"/>
      <c r="L11" s="289"/>
      <c r="M11" s="289"/>
      <c r="N11" s="289"/>
      <c r="O11" s="1372"/>
      <c r="P11" s="1373"/>
      <c r="Q11" s="1373"/>
      <c r="R11" s="1373"/>
      <c r="S11" s="1373"/>
      <c r="T11" s="1373"/>
      <c r="U11" s="1373"/>
      <c r="V11" s="1373"/>
      <c r="W11" s="1373"/>
      <c r="X11" s="1373"/>
      <c r="Y11" s="1373"/>
      <c r="Z11" s="1373"/>
      <c r="AA11" s="1373"/>
      <c r="AB11" s="1373"/>
      <c r="AC11" s="1373"/>
      <c r="AD11" s="1373"/>
      <c r="AE11" s="1373"/>
      <c r="AF11" s="1374"/>
    </row>
    <row r="12" spans="1:32" ht="30" x14ac:dyDescent="0.25">
      <c r="A12" s="65">
        <v>4</v>
      </c>
      <c r="B12" s="72" t="s">
        <v>226</v>
      </c>
      <c r="C12" s="289"/>
      <c r="D12" s="289"/>
      <c r="E12" s="289"/>
      <c r="F12" s="289"/>
      <c r="G12" s="289"/>
      <c r="H12" s="289"/>
      <c r="I12" s="289"/>
      <c r="J12" s="289"/>
      <c r="K12" s="289"/>
      <c r="L12" s="289"/>
      <c r="M12" s="289"/>
      <c r="N12" s="289"/>
      <c r="O12" s="1375"/>
      <c r="P12" s="1376"/>
      <c r="Q12" s="1376"/>
      <c r="R12" s="1376"/>
      <c r="S12" s="1376"/>
      <c r="T12" s="1376"/>
      <c r="U12" s="1376"/>
      <c r="V12" s="1376"/>
      <c r="W12" s="1376"/>
      <c r="X12" s="1376"/>
      <c r="Y12" s="1376"/>
      <c r="Z12" s="1376"/>
      <c r="AA12" s="1376"/>
      <c r="AB12" s="1376"/>
      <c r="AC12" s="1376"/>
      <c r="AD12" s="1376"/>
      <c r="AE12" s="1376"/>
      <c r="AF12" s="1377"/>
    </row>
    <row r="13" spans="1:32" ht="21" customHeight="1" x14ac:dyDescent="0.25">
      <c r="A13" s="384"/>
      <c r="B13" s="385" t="s">
        <v>223</v>
      </c>
      <c r="C13" s="376"/>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row>
    <row r="14" spans="1:32" ht="21" customHeight="1" x14ac:dyDescent="0.25"/>
    <row r="15" spans="1:32" ht="21" customHeight="1" x14ac:dyDescent="0.25">
      <c r="L15" s="1276"/>
      <c r="M15" s="1276"/>
      <c r="N15" s="1276"/>
      <c r="O15" s="1276"/>
      <c r="P15" s="933"/>
    </row>
    <row r="16" spans="1:32" ht="21" customHeight="1" x14ac:dyDescent="0.25"/>
    <row r="17" spans="1:11" ht="21" customHeight="1" x14ac:dyDescent="0.25"/>
    <row r="18" spans="1:11" ht="21" customHeight="1" x14ac:dyDescent="0.25"/>
    <row r="19" spans="1:11" ht="21" customHeight="1" x14ac:dyDescent="0.25"/>
    <row r="20" spans="1:11" ht="21" customHeight="1" x14ac:dyDescent="0.25"/>
    <row r="21" spans="1:11" ht="21" customHeight="1" x14ac:dyDescent="0.25"/>
    <row r="22" spans="1:11" ht="21" hidden="1" customHeight="1" x14ac:dyDescent="0.25"/>
    <row r="23" spans="1:11" ht="21" hidden="1" customHeight="1" x14ac:dyDescent="0.25"/>
    <row r="24" spans="1:11" ht="21" hidden="1" customHeight="1" x14ac:dyDescent="0.25">
      <c r="A24" s="59" t="s">
        <v>319</v>
      </c>
      <c r="B24" s="59"/>
      <c r="C24" s="59"/>
      <c r="D24" s="59"/>
      <c r="E24" s="59"/>
      <c r="F24" s="59"/>
      <c r="G24" s="59"/>
      <c r="H24" s="59"/>
      <c r="I24" s="59"/>
      <c r="J24" s="59"/>
      <c r="K24" s="59"/>
    </row>
    <row r="25" spans="1:11" ht="21" hidden="1" customHeight="1" x14ac:dyDescent="0.25">
      <c r="A25" s="162">
        <v>1</v>
      </c>
      <c r="B25" s="60" t="s">
        <v>475</v>
      </c>
      <c r="C25" s="1359" t="s">
        <v>552</v>
      </c>
      <c r="D25" s="1360"/>
      <c r="E25" s="1361"/>
      <c r="F25" s="1361"/>
      <c r="G25" s="1361"/>
      <c r="H25" s="1361"/>
      <c r="I25" s="1361"/>
      <c r="J25" s="1361"/>
      <c r="K25" s="1362"/>
    </row>
    <row r="26" spans="1:11" ht="21" hidden="1" customHeight="1" x14ac:dyDescent="0.25">
      <c r="A26" s="162">
        <v>2</v>
      </c>
      <c r="B26" s="61" t="s">
        <v>482</v>
      </c>
      <c r="C26" s="1359" t="s">
        <v>607</v>
      </c>
      <c r="D26" s="1360"/>
      <c r="E26" s="1361"/>
      <c r="F26" s="1361"/>
      <c r="G26" s="1361"/>
      <c r="H26" s="1361"/>
      <c r="I26" s="1361"/>
      <c r="J26" s="1361"/>
      <c r="K26" s="1362"/>
    </row>
    <row r="27" spans="1:11" ht="21" hidden="1" customHeight="1" x14ac:dyDescent="0.25">
      <c r="A27" s="162">
        <v>3</v>
      </c>
      <c r="B27" s="61" t="s">
        <v>467</v>
      </c>
      <c r="C27" s="1359" t="s">
        <v>553</v>
      </c>
      <c r="D27" s="1360"/>
      <c r="E27" s="1361"/>
      <c r="F27" s="1361"/>
      <c r="G27" s="1361"/>
      <c r="H27" s="1361"/>
      <c r="I27" s="1361"/>
      <c r="J27" s="1361"/>
      <c r="K27" s="1362"/>
    </row>
    <row r="28" spans="1:11" ht="21" hidden="1" customHeight="1" x14ac:dyDescent="0.25">
      <c r="A28" s="162">
        <v>4</v>
      </c>
      <c r="B28" s="61" t="s">
        <v>468</v>
      </c>
      <c r="C28" s="1359"/>
      <c r="D28" s="1360"/>
      <c r="E28" s="1361"/>
      <c r="F28" s="1361"/>
      <c r="G28" s="1361"/>
      <c r="H28" s="1361"/>
      <c r="I28" s="1361"/>
      <c r="J28" s="1361"/>
      <c r="K28" s="1362"/>
    </row>
    <row r="29" spans="1:11" ht="21" hidden="1" customHeight="1" x14ac:dyDescent="0.25">
      <c r="A29" s="162">
        <v>5</v>
      </c>
      <c r="B29" s="61" t="s">
        <v>470</v>
      </c>
      <c r="C29" s="1359"/>
      <c r="D29" s="1360"/>
      <c r="E29" s="1361"/>
      <c r="F29" s="1361"/>
      <c r="G29" s="1361"/>
      <c r="H29" s="1361"/>
      <c r="I29" s="1361"/>
      <c r="J29" s="1361"/>
      <c r="K29" s="1362"/>
    </row>
    <row r="30" spans="1:11" hidden="1" x14ac:dyDescent="0.25"/>
    <row r="31" spans="1:11" hidden="1" x14ac:dyDescent="0.25"/>
    <row r="32" spans="1:11" hidden="1" x14ac:dyDescent="0.25"/>
    <row r="33" hidden="1" x14ac:dyDescent="0.25"/>
    <row r="34" hidden="1" x14ac:dyDescent="0.25"/>
    <row r="35" hidden="1" x14ac:dyDescent="0.25"/>
    <row r="36" hidden="1" x14ac:dyDescent="0.25"/>
    <row r="37" hidden="1" x14ac:dyDescent="0.25"/>
  </sheetData>
  <mergeCells count="46">
    <mergeCell ref="A1:B1"/>
    <mergeCell ref="AC3:AD3"/>
    <mergeCell ref="T4:U4"/>
    <mergeCell ref="W4:X4"/>
    <mergeCell ref="Z4:AA4"/>
    <mergeCell ref="AC4:AD4"/>
    <mergeCell ref="F3:H3"/>
    <mergeCell ref="U7:W7"/>
    <mergeCell ref="X7:Z7"/>
    <mergeCell ref="Q3:R3"/>
    <mergeCell ref="Q4:R4"/>
    <mergeCell ref="T3:U3"/>
    <mergeCell ref="W3:X3"/>
    <mergeCell ref="Z3:AA3"/>
    <mergeCell ref="AD7:AF7"/>
    <mergeCell ref="F5:N5"/>
    <mergeCell ref="O5:Q5"/>
    <mergeCell ref="R5:AF5"/>
    <mergeCell ref="O6:Q6"/>
    <mergeCell ref="R6:T6"/>
    <mergeCell ref="U6:W6"/>
    <mergeCell ref="X6:Z6"/>
    <mergeCell ref="AA6:AC6"/>
    <mergeCell ref="AD6:AF6"/>
    <mergeCell ref="F7:H7"/>
    <mergeCell ref="I7:K7"/>
    <mergeCell ref="L7:N7"/>
    <mergeCell ref="O7:Q7"/>
    <mergeCell ref="AA7:AC7"/>
    <mergeCell ref="R7:T7"/>
    <mergeCell ref="C27:K27"/>
    <mergeCell ref="C28:K28"/>
    <mergeCell ref="C29:K29"/>
    <mergeCell ref="A2:O2"/>
    <mergeCell ref="A5:A8"/>
    <mergeCell ref="B5:B8"/>
    <mergeCell ref="N4:O4"/>
    <mergeCell ref="C26:K26"/>
    <mergeCell ref="N3:O3"/>
    <mergeCell ref="C25:K25"/>
    <mergeCell ref="L15:O15"/>
    <mergeCell ref="C6:E6"/>
    <mergeCell ref="C7:E7"/>
    <mergeCell ref="F6:N6"/>
    <mergeCell ref="C5:E5"/>
    <mergeCell ref="O9:AF12"/>
  </mergeCells>
  <hyperlinks>
    <hyperlink ref="C5" r:id="rId1" display="PY@" xr:uid="{00000000-0004-0000-1100-000000000000}"/>
  </hyperlinks>
  <pageMargins left="0.7" right="0.7" top="0.75" bottom="0.75" header="0.3" footer="0.3"/>
  <pageSetup paperSize="9" scale="5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theme="0"/>
  </sheetPr>
  <dimension ref="A1:I123"/>
  <sheetViews>
    <sheetView showGridLines="0" view="pageBreakPreview" zoomScale="110" zoomScaleNormal="100" zoomScaleSheetLayoutView="110" workbookViewId="0">
      <selection activeCell="C2" sqref="C2"/>
    </sheetView>
  </sheetViews>
  <sheetFormatPr defaultRowHeight="15" x14ac:dyDescent="0.25"/>
  <cols>
    <col min="1" max="1" width="7.28515625" style="166" customWidth="1"/>
    <col min="2" max="2" width="58.85546875" style="166" customWidth="1"/>
    <col min="3" max="3" width="11.85546875" style="166" customWidth="1"/>
    <col min="4" max="4" width="11.42578125" style="166" customWidth="1"/>
  </cols>
  <sheetData>
    <row r="1" spans="1:4" s="421" customFormat="1" x14ac:dyDescent="0.25">
      <c r="A1" s="1280" t="s">
        <v>404</v>
      </c>
      <c r="B1" s="1280"/>
      <c r="C1" s="425"/>
      <c r="D1" s="425"/>
    </row>
    <row r="2" spans="1:4" ht="21" customHeight="1" x14ac:dyDescent="0.25">
      <c r="A2" s="633" t="str">
        <f>'F1'!A2</f>
        <v>Name of Transmission Licensee</v>
      </c>
      <c r="B2" s="1154"/>
      <c r="C2" s="1154" t="str">
        <f>'F10'!P2</f>
        <v>Rosa Power Supply Company Limited</v>
      </c>
      <c r="D2" s="1154"/>
    </row>
    <row r="3" spans="1:4" ht="21" customHeight="1" x14ac:dyDescent="0.25">
      <c r="A3" s="812" t="s">
        <v>895</v>
      </c>
      <c r="B3" s="812"/>
      <c r="C3" s="1314"/>
      <c r="D3" s="1314"/>
    </row>
    <row r="4" spans="1:4" ht="21" customHeight="1" x14ac:dyDescent="0.25"/>
    <row r="5" spans="1:4" ht="21" customHeight="1" x14ac:dyDescent="0.25">
      <c r="A5" s="1391" t="s">
        <v>227</v>
      </c>
      <c r="B5" s="1392"/>
      <c r="C5" s="1385"/>
      <c r="D5" s="1385"/>
    </row>
    <row r="6" spans="1:4" ht="21" customHeight="1" x14ac:dyDescent="0.25">
      <c r="A6" s="1391" t="s">
        <v>228</v>
      </c>
      <c r="B6" s="1392"/>
      <c r="C6" s="1385"/>
      <c r="D6" s="1385"/>
    </row>
    <row r="7" spans="1:4" ht="29.25" customHeight="1" x14ac:dyDescent="0.25">
      <c r="A7" s="65"/>
      <c r="B7" s="65"/>
      <c r="C7" s="449" t="s">
        <v>229</v>
      </c>
      <c r="D7" s="449" t="s">
        <v>230</v>
      </c>
    </row>
    <row r="8" spans="1:4" ht="72" customHeight="1" x14ac:dyDescent="0.25">
      <c r="A8" s="65"/>
      <c r="B8" s="491" t="s">
        <v>231</v>
      </c>
      <c r="C8" s="72" t="s">
        <v>232</v>
      </c>
      <c r="D8" s="531" t="s">
        <v>233</v>
      </c>
    </row>
    <row r="9" spans="1:4" ht="21" customHeight="1" x14ac:dyDescent="0.25">
      <c r="A9" s="65"/>
      <c r="B9" s="65" t="s">
        <v>234</v>
      </c>
      <c r="C9" s="65"/>
      <c r="D9" s="65"/>
    </row>
    <row r="10" spans="1:4" ht="21" customHeight="1" x14ac:dyDescent="0.25">
      <c r="A10" s="65"/>
      <c r="B10" s="1382" t="s">
        <v>235</v>
      </c>
      <c r="C10" s="1382"/>
      <c r="D10" s="1382"/>
    </row>
    <row r="11" spans="1:4" ht="29.25" customHeight="1" x14ac:dyDescent="0.25">
      <c r="A11" s="65"/>
      <c r="B11" s="65" t="s">
        <v>236</v>
      </c>
      <c r="C11" s="65"/>
      <c r="D11" s="65"/>
    </row>
    <row r="12" spans="1:4" ht="21" customHeight="1" x14ac:dyDescent="0.25">
      <c r="A12" s="65"/>
      <c r="B12" s="65" t="s">
        <v>438</v>
      </c>
      <c r="C12" s="65"/>
      <c r="D12" s="636">
        <f>'F7'!F20</f>
        <v>33.31</v>
      </c>
    </row>
    <row r="13" spans="1:4" ht="21" customHeight="1" thickBot="1" x14ac:dyDescent="0.3">
      <c r="A13" s="65"/>
      <c r="B13" s="238" t="s">
        <v>439</v>
      </c>
      <c r="C13" s="135">
        <f>SUM(C11:C12)</f>
        <v>0</v>
      </c>
      <c r="D13" s="135">
        <f>SUM(D11:D12)</f>
        <v>33.31</v>
      </c>
    </row>
    <row r="14" spans="1:4" ht="21" customHeight="1" x14ac:dyDescent="0.25">
      <c r="A14" s="65"/>
      <c r="B14" s="1386"/>
      <c r="C14" s="1386"/>
      <c r="D14" s="1386"/>
    </row>
    <row r="15" spans="1:4" ht="21" customHeight="1" x14ac:dyDescent="0.25">
      <c r="A15" s="65"/>
      <c r="B15" s="1382" t="s">
        <v>237</v>
      </c>
      <c r="C15" s="1382"/>
      <c r="D15" s="1382"/>
    </row>
    <row r="16" spans="1:4" ht="30" customHeight="1" x14ac:dyDescent="0.25">
      <c r="A16" s="65"/>
      <c r="B16" s="65" t="s">
        <v>236</v>
      </c>
      <c r="C16" s="66"/>
      <c r="D16" s="65"/>
    </row>
    <row r="17" spans="1:4" ht="21" customHeight="1" x14ac:dyDescent="0.25">
      <c r="A17" s="65"/>
      <c r="B17" s="65" t="s">
        <v>438</v>
      </c>
      <c r="C17" s="65"/>
      <c r="D17" s="65"/>
    </row>
    <row r="18" spans="1:4" ht="26.25" customHeight="1" thickBot="1" x14ac:dyDescent="0.3">
      <c r="A18" s="65"/>
      <c r="B18" s="136" t="s">
        <v>440</v>
      </c>
      <c r="C18" s="135">
        <f>SUM(C16:C17)</f>
        <v>0</v>
      </c>
      <c r="D18" s="135">
        <f>SUM(D16:D17)</f>
        <v>0</v>
      </c>
    </row>
    <row r="19" spans="1:4" ht="21" customHeight="1" x14ac:dyDescent="0.25">
      <c r="A19" s="65"/>
      <c r="B19" s="76"/>
      <c r="C19" s="67"/>
      <c r="D19" s="67"/>
    </row>
    <row r="20" spans="1:4" ht="21" customHeight="1" x14ac:dyDescent="0.25">
      <c r="A20" s="65"/>
      <c r="B20" s="65" t="s">
        <v>238</v>
      </c>
      <c r="C20" s="65"/>
      <c r="D20" s="65"/>
    </row>
    <row r="21" spans="1:4" ht="21" customHeight="1" x14ac:dyDescent="0.25">
      <c r="A21" s="65"/>
      <c r="B21" s="1382" t="s">
        <v>239</v>
      </c>
      <c r="C21" s="1382"/>
      <c r="D21" s="1382"/>
    </row>
    <row r="22" spans="1:4" ht="30" x14ac:dyDescent="0.25">
      <c r="A22" s="65"/>
      <c r="B22" s="65" t="s">
        <v>236</v>
      </c>
      <c r="C22" s="817">
        <f>C11+C16</f>
        <v>0</v>
      </c>
      <c r="D22" s="817">
        <f>D11+D16</f>
        <v>0</v>
      </c>
    </row>
    <row r="23" spans="1:4" ht="21" customHeight="1" x14ac:dyDescent="0.25">
      <c r="A23" s="65"/>
      <c r="B23" s="65" t="s">
        <v>438</v>
      </c>
      <c r="C23" s="817">
        <f>C12+C17</f>
        <v>0</v>
      </c>
      <c r="D23" s="817">
        <f>D12+D17</f>
        <v>33.31</v>
      </c>
    </row>
    <row r="24" spans="1:4" ht="24.75" customHeight="1" x14ac:dyDescent="0.25">
      <c r="A24" s="65"/>
      <c r="B24" s="137" t="s">
        <v>441</v>
      </c>
      <c r="C24" s="994">
        <f>SUM(C22:C23)</f>
        <v>0</v>
      </c>
      <c r="D24" s="994">
        <f>SUM(D22:D23)</f>
        <v>33.31</v>
      </c>
    </row>
    <row r="25" spans="1:4" ht="21" customHeight="1" x14ac:dyDescent="0.25">
      <c r="A25" s="67"/>
      <c r="B25" s="1383"/>
      <c r="C25" s="1383"/>
      <c r="D25" s="1383"/>
    </row>
    <row r="26" spans="1:4" ht="21" customHeight="1" x14ac:dyDescent="0.25">
      <c r="A26" s="65"/>
      <c r="B26" s="1384" t="s">
        <v>240</v>
      </c>
      <c r="C26" s="1384"/>
      <c r="D26" s="1384"/>
    </row>
    <row r="27" spans="1:4" ht="21" customHeight="1" x14ac:dyDescent="0.25">
      <c r="A27" s="65"/>
      <c r="B27" s="65" t="s">
        <v>241</v>
      </c>
      <c r="C27" s="65"/>
      <c r="D27" s="65"/>
    </row>
    <row r="28" spans="1:4" ht="21" customHeight="1" x14ac:dyDescent="0.25">
      <c r="A28" s="65"/>
      <c r="B28" s="65" t="s">
        <v>242</v>
      </c>
      <c r="C28" s="65"/>
      <c r="D28" s="65"/>
    </row>
    <row r="29" spans="1:4" ht="21" customHeight="1" x14ac:dyDescent="0.25">
      <c r="A29" s="65"/>
      <c r="B29" s="239" t="s">
        <v>243</v>
      </c>
      <c r="C29" s="65"/>
      <c r="D29" s="65"/>
    </row>
    <row r="30" spans="1:4" ht="21" customHeight="1" x14ac:dyDescent="0.25">
      <c r="A30" s="65"/>
      <c r="B30" s="239" t="s">
        <v>244</v>
      </c>
      <c r="C30" s="65"/>
      <c r="D30" s="65"/>
    </row>
    <row r="31" spans="1:4" ht="21" customHeight="1" x14ac:dyDescent="0.25">
      <c r="A31" s="65"/>
      <c r="B31" s="65" t="s">
        <v>245</v>
      </c>
      <c r="C31" s="65"/>
      <c r="D31" s="65"/>
    </row>
    <row r="32" spans="1:4" ht="21" customHeight="1" x14ac:dyDescent="0.25">
      <c r="A32" s="65"/>
      <c r="B32" s="65"/>
      <c r="C32" s="65"/>
      <c r="D32" s="65"/>
    </row>
    <row r="33" spans="1:9" ht="21" customHeight="1" x14ac:dyDescent="0.25">
      <c r="A33" s="65"/>
      <c r="B33" s="65" t="s">
        <v>246</v>
      </c>
      <c r="C33" s="65"/>
      <c r="D33" s="65"/>
    </row>
    <row r="34" spans="1:9" ht="21" customHeight="1" x14ac:dyDescent="0.25">
      <c r="A34" s="65"/>
      <c r="B34" s="1390" t="s">
        <v>247</v>
      </c>
      <c r="C34" s="1390"/>
      <c r="D34" s="1390"/>
      <c r="E34" s="732"/>
      <c r="F34" s="732"/>
      <c r="G34" s="732"/>
      <c r="H34" s="732"/>
      <c r="I34" s="732"/>
    </row>
    <row r="35" spans="1:9" s="730" customFormat="1" ht="21" customHeight="1" x14ac:dyDescent="0.25">
      <c r="A35" s="786"/>
      <c r="B35" s="1390" t="s">
        <v>1250</v>
      </c>
      <c r="C35" s="1390"/>
      <c r="D35" s="1390"/>
      <c r="E35" s="787"/>
      <c r="F35" s="787"/>
      <c r="G35" s="787"/>
      <c r="H35" s="787"/>
      <c r="I35" s="787"/>
    </row>
    <row r="36" spans="1:9" x14ac:dyDescent="0.25">
      <c r="A36" s="65"/>
      <c r="B36" s="1387" t="s">
        <v>1249</v>
      </c>
      <c r="C36" s="1388"/>
      <c r="D36" s="1389"/>
      <c r="E36" s="732"/>
      <c r="F36" s="732"/>
      <c r="G36" s="732"/>
      <c r="H36" s="732"/>
      <c r="I36" s="732"/>
    </row>
    <row r="37" spans="1:9" ht="21" customHeight="1" x14ac:dyDescent="0.25">
      <c r="A37" s="165"/>
      <c r="B37" s="165"/>
      <c r="C37" s="165"/>
      <c r="D37" s="165"/>
    </row>
    <row r="38" spans="1:9" ht="21" customHeight="1" x14ac:dyDescent="0.25">
      <c r="A38" s="165"/>
      <c r="B38" s="165"/>
      <c r="C38" s="1381"/>
      <c r="D38" s="1381"/>
    </row>
    <row r="39" spans="1:9" ht="21" customHeight="1" x14ac:dyDescent="0.25">
      <c r="A39" s="165"/>
      <c r="B39" s="165"/>
    </row>
    <row r="40" spans="1:9" ht="21" hidden="1" customHeight="1" x14ac:dyDescent="0.25">
      <c r="A40" s="165"/>
      <c r="B40" s="165"/>
    </row>
    <row r="41" spans="1:9" ht="21" hidden="1" customHeight="1" x14ac:dyDescent="0.25">
      <c r="A41" s="68" t="s">
        <v>319</v>
      </c>
      <c r="B41" s="68"/>
      <c r="C41" s="68"/>
      <c r="D41" s="68"/>
      <c r="E41" s="237"/>
    </row>
    <row r="42" spans="1:9" ht="21" hidden="1" customHeight="1" x14ac:dyDescent="0.25">
      <c r="A42" s="164">
        <v>1</v>
      </c>
      <c r="B42" s="69" t="s">
        <v>475</v>
      </c>
      <c r="C42" s="1393" t="s">
        <v>551</v>
      </c>
      <c r="D42" s="1394"/>
      <c r="E42" s="1395"/>
    </row>
    <row r="43" spans="1:9" ht="21" hidden="1" customHeight="1" x14ac:dyDescent="0.25">
      <c r="A43" s="164">
        <v>2</v>
      </c>
      <c r="B43" s="70" t="s">
        <v>482</v>
      </c>
      <c r="C43" s="1396">
        <v>18.3</v>
      </c>
      <c r="D43" s="1397"/>
      <c r="E43" s="1398"/>
    </row>
    <row r="44" spans="1:9" ht="21" hidden="1" customHeight="1" x14ac:dyDescent="0.25">
      <c r="A44" s="164">
        <v>3</v>
      </c>
      <c r="B44" s="70" t="s">
        <v>467</v>
      </c>
      <c r="C44" s="1393"/>
      <c r="D44" s="1394"/>
      <c r="E44" s="1395"/>
    </row>
    <row r="45" spans="1:9" ht="21" hidden="1" customHeight="1" x14ac:dyDescent="0.25">
      <c r="A45" s="164">
        <v>4</v>
      </c>
      <c r="B45" s="70" t="s">
        <v>468</v>
      </c>
      <c r="C45" s="1393"/>
      <c r="D45" s="1394"/>
      <c r="E45" s="1395"/>
    </row>
    <row r="46" spans="1:9" ht="21" hidden="1" customHeight="1" x14ac:dyDescent="0.25">
      <c r="A46" s="164">
        <v>5</v>
      </c>
      <c r="B46" s="70" t="s">
        <v>470</v>
      </c>
      <c r="C46" s="1393"/>
      <c r="D46" s="1394"/>
      <c r="E46" s="1395"/>
    </row>
    <row r="47" spans="1:9" ht="21" hidden="1" customHeight="1" x14ac:dyDescent="0.25"/>
    <row r="48" spans="1:9" ht="21" hidden="1" customHeight="1" x14ac:dyDescent="0.25"/>
    <row r="49" ht="21" hidden="1" customHeight="1" x14ac:dyDescent="0.25"/>
    <row r="50" ht="21" hidden="1" customHeight="1" x14ac:dyDescent="0.25"/>
    <row r="51" ht="21" hidden="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sheetData>
  <mergeCells count="21">
    <mergeCell ref="C44:E44"/>
    <mergeCell ref="C45:E45"/>
    <mergeCell ref="C46:E46"/>
    <mergeCell ref="C42:E42"/>
    <mergeCell ref="C43:E43"/>
    <mergeCell ref="A1:B1"/>
    <mergeCell ref="C38:D38"/>
    <mergeCell ref="C3:D3"/>
    <mergeCell ref="B21:D21"/>
    <mergeCell ref="B25:D25"/>
    <mergeCell ref="B26:D26"/>
    <mergeCell ref="C5:D5"/>
    <mergeCell ref="C6:D6"/>
    <mergeCell ref="B10:D10"/>
    <mergeCell ref="B14:D14"/>
    <mergeCell ref="B15:D15"/>
    <mergeCell ref="B36:D36"/>
    <mergeCell ref="B34:D34"/>
    <mergeCell ref="B35:D35"/>
    <mergeCell ref="A5:B5"/>
    <mergeCell ref="A6:B6"/>
  </mergeCells>
  <pageMargins left="0.7" right="0.7" top="0.75" bottom="0.75" header="0.3" footer="0.3"/>
  <pageSetup paperSize="9" scale="6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FFFF00"/>
  </sheetPr>
  <dimension ref="A1:H99"/>
  <sheetViews>
    <sheetView showGridLines="0" view="pageBreakPreview" zoomScale="90" zoomScaleNormal="100" zoomScaleSheetLayoutView="90" workbookViewId="0">
      <selection activeCell="C2" sqref="C2"/>
    </sheetView>
  </sheetViews>
  <sheetFormatPr defaultRowHeight="15" x14ac:dyDescent="0.25"/>
  <cols>
    <col min="1" max="1" width="6.28515625" style="165" bestFit="1" customWidth="1"/>
    <col min="2" max="2" width="47.140625" style="165" customWidth="1"/>
    <col min="3" max="3" width="13.5703125" style="165" customWidth="1"/>
    <col min="4" max="4" width="12.5703125" style="165" customWidth="1"/>
    <col min="5" max="5" width="12" style="165" bestFit="1" customWidth="1"/>
    <col min="6" max="6" width="11.5703125" style="165" customWidth="1"/>
    <col min="7" max="7" width="13.140625" style="165" customWidth="1"/>
    <col min="8" max="256" width="9.140625" style="154"/>
    <col min="257" max="257" width="6.28515625" style="154" bestFit="1" customWidth="1"/>
    <col min="258" max="258" width="55.7109375" style="154" customWidth="1"/>
    <col min="259" max="259" width="15.7109375" style="154" customWidth="1"/>
    <col min="260" max="260" width="20.7109375" style="154" customWidth="1"/>
    <col min="261" max="261" width="12" style="154" bestFit="1" customWidth="1"/>
    <col min="262" max="262" width="13.28515625" style="154" customWidth="1"/>
    <col min="263" max="263" width="14.42578125" style="154" customWidth="1"/>
    <col min="264" max="512" width="9.140625" style="154"/>
    <col min="513" max="513" width="6.28515625" style="154" bestFit="1" customWidth="1"/>
    <col min="514" max="514" width="55.7109375" style="154" customWidth="1"/>
    <col min="515" max="515" width="15.7109375" style="154" customWidth="1"/>
    <col min="516" max="516" width="20.7109375" style="154" customWidth="1"/>
    <col min="517" max="517" width="12" style="154" bestFit="1" customWidth="1"/>
    <col min="518" max="518" width="13.28515625" style="154" customWidth="1"/>
    <col min="519" max="519" width="14.42578125" style="154" customWidth="1"/>
    <col min="520" max="768" width="9.140625" style="154"/>
    <col min="769" max="769" width="6.28515625" style="154" bestFit="1" customWidth="1"/>
    <col min="770" max="770" width="55.7109375" style="154" customWidth="1"/>
    <col min="771" max="771" width="15.7109375" style="154" customWidth="1"/>
    <col min="772" max="772" width="20.7109375" style="154" customWidth="1"/>
    <col min="773" max="773" width="12" style="154" bestFit="1" customWidth="1"/>
    <col min="774" max="774" width="13.28515625" style="154" customWidth="1"/>
    <col min="775" max="775" width="14.42578125" style="154" customWidth="1"/>
    <col min="776" max="1024" width="9.140625" style="154"/>
    <col min="1025" max="1025" width="6.28515625" style="154" bestFit="1" customWidth="1"/>
    <col min="1026" max="1026" width="55.7109375" style="154" customWidth="1"/>
    <col min="1027" max="1027" width="15.7109375" style="154" customWidth="1"/>
    <col min="1028" max="1028" width="20.7109375" style="154" customWidth="1"/>
    <col min="1029" max="1029" width="12" style="154" bestFit="1" customWidth="1"/>
    <col min="1030" max="1030" width="13.28515625" style="154" customWidth="1"/>
    <col min="1031" max="1031" width="14.42578125" style="154" customWidth="1"/>
    <col min="1032" max="1280" width="9.140625" style="154"/>
    <col min="1281" max="1281" width="6.28515625" style="154" bestFit="1" customWidth="1"/>
    <col min="1282" max="1282" width="55.7109375" style="154" customWidth="1"/>
    <col min="1283" max="1283" width="15.7109375" style="154" customWidth="1"/>
    <col min="1284" max="1284" width="20.7109375" style="154" customWidth="1"/>
    <col min="1285" max="1285" width="12" style="154" bestFit="1" customWidth="1"/>
    <col min="1286" max="1286" width="13.28515625" style="154" customWidth="1"/>
    <col min="1287" max="1287" width="14.42578125" style="154" customWidth="1"/>
    <col min="1288" max="1536" width="9.140625" style="154"/>
    <col min="1537" max="1537" width="6.28515625" style="154" bestFit="1" customWidth="1"/>
    <col min="1538" max="1538" width="55.7109375" style="154" customWidth="1"/>
    <col min="1539" max="1539" width="15.7109375" style="154" customWidth="1"/>
    <col min="1540" max="1540" width="20.7109375" style="154" customWidth="1"/>
    <col min="1541" max="1541" width="12" style="154" bestFit="1" customWidth="1"/>
    <col min="1542" max="1542" width="13.28515625" style="154" customWidth="1"/>
    <col min="1543" max="1543" width="14.42578125" style="154" customWidth="1"/>
    <col min="1544" max="1792" width="9.140625" style="154"/>
    <col min="1793" max="1793" width="6.28515625" style="154" bestFit="1" customWidth="1"/>
    <col min="1794" max="1794" width="55.7109375" style="154" customWidth="1"/>
    <col min="1795" max="1795" width="15.7109375" style="154" customWidth="1"/>
    <col min="1796" max="1796" width="20.7109375" style="154" customWidth="1"/>
    <col min="1797" max="1797" width="12" style="154" bestFit="1" customWidth="1"/>
    <col min="1798" max="1798" width="13.28515625" style="154" customWidth="1"/>
    <col min="1799" max="1799" width="14.42578125" style="154" customWidth="1"/>
    <col min="1800" max="2048" width="9.140625" style="154"/>
    <col min="2049" max="2049" width="6.28515625" style="154" bestFit="1" customWidth="1"/>
    <col min="2050" max="2050" width="55.7109375" style="154" customWidth="1"/>
    <col min="2051" max="2051" width="15.7109375" style="154" customWidth="1"/>
    <col min="2052" max="2052" width="20.7109375" style="154" customWidth="1"/>
    <col min="2053" max="2053" width="12" style="154" bestFit="1" customWidth="1"/>
    <col min="2054" max="2054" width="13.28515625" style="154" customWidth="1"/>
    <col min="2055" max="2055" width="14.42578125" style="154" customWidth="1"/>
    <col min="2056" max="2304" width="9.140625" style="154"/>
    <col min="2305" max="2305" width="6.28515625" style="154" bestFit="1" customWidth="1"/>
    <col min="2306" max="2306" width="55.7109375" style="154" customWidth="1"/>
    <col min="2307" max="2307" width="15.7109375" style="154" customWidth="1"/>
    <col min="2308" max="2308" width="20.7109375" style="154" customWidth="1"/>
    <col min="2309" max="2309" width="12" style="154" bestFit="1" customWidth="1"/>
    <col min="2310" max="2310" width="13.28515625" style="154" customWidth="1"/>
    <col min="2311" max="2311" width="14.42578125" style="154" customWidth="1"/>
    <col min="2312" max="2560" width="9.140625" style="154"/>
    <col min="2561" max="2561" width="6.28515625" style="154" bestFit="1" customWidth="1"/>
    <col min="2562" max="2562" width="55.7109375" style="154" customWidth="1"/>
    <col min="2563" max="2563" width="15.7109375" style="154" customWidth="1"/>
    <col min="2564" max="2564" width="20.7109375" style="154" customWidth="1"/>
    <col min="2565" max="2565" width="12" style="154" bestFit="1" customWidth="1"/>
    <col min="2566" max="2566" width="13.28515625" style="154" customWidth="1"/>
    <col min="2567" max="2567" width="14.42578125" style="154" customWidth="1"/>
    <col min="2568" max="2816" width="9.140625" style="154"/>
    <col min="2817" max="2817" width="6.28515625" style="154" bestFit="1" customWidth="1"/>
    <col min="2818" max="2818" width="55.7109375" style="154" customWidth="1"/>
    <col min="2819" max="2819" width="15.7109375" style="154" customWidth="1"/>
    <col min="2820" max="2820" width="20.7109375" style="154" customWidth="1"/>
    <col min="2821" max="2821" width="12" style="154" bestFit="1" customWidth="1"/>
    <col min="2822" max="2822" width="13.28515625" style="154" customWidth="1"/>
    <col min="2823" max="2823" width="14.42578125" style="154" customWidth="1"/>
    <col min="2824" max="3072" width="9.140625" style="154"/>
    <col min="3073" max="3073" width="6.28515625" style="154" bestFit="1" customWidth="1"/>
    <col min="3074" max="3074" width="55.7109375" style="154" customWidth="1"/>
    <col min="3075" max="3075" width="15.7109375" style="154" customWidth="1"/>
    <col min="3076" max="3076" width="20.7109375" style="154" customWidth="1"/>
    <col min="3077" max="3077" width="12" style="154" bestFit="1" customWidth="1"/>
    <col min="3078" max="3078" width="13.28515625" style="154" customWidth="1"/>
    <col min="3079" max="3079" width="14.42578125" style="154" customWidth="1"/>
    <col min="3080" max="3328" width="9.140625" style="154"/>
    <col min="3329" max="3329" width="6.28515625" style="154" bestFit="1" customWidth="1"/>
    <col min="3330" max="3330" width="55.7109375" style="154" customWidth="1"/>
    <col min="3331" max="3331" width="15.7109375" style="154" customWidth="1"/>
    <col min="3332" max="3332" width="20.7109375" style="154" customWidth="1"/>
    <col min="3333" max="3333" width="12" style="154" bestFit="1" customWidth="1"/>
    <col min="3334" max="3334" width="13.28515625" style="154" customWidth="1"/>
    <col min="3335" max="3335" width="14.42578125" style="154" customWidth="1"/>
    <col min="3336" max="3584" width="9.140625" style="154"/>
    <col min="3585" max="3585" width="6.28515625" style="154" bestFit="1" customWidth="1"/>
    <col min="3586" max="3586" width="55.7109375" style="154" customWidth="1"/>
    <col min="3587" max="3587" width="15.7109375" style="154" customWidth="1"/>
    <col min="3588" max="3588" width="20.7109375" style="154" customWidth="1"/>
    <col min="3589" max="3589" width="12" style="154" bestFit="1" customWidth="1"/>
    <col min="3590" max="3590" width="13.28515625" style="154" customWidth="1"/>
    <col min="3591" max="3591" width="14.42578125" style="154" customWidth="1"/>
    <col min="3592" max="3840" width="9.140625" style="154"/>
    <col min="3841" max="3841" width="6.28515625" style="154" bestFit="1" customWidth="1"/>
    <col min="3842" max="3842" width="55.7109375" style="154" customWidth="1"/>
    <col min="3843" max="3843" width="15.7109375" style="154" customWidth="1"/>
    <col min="3844" max="3844" width="20.7109375" style="154" customWidth="1"/>
    <col min="3845" max="3845" width="12" style="154" bestFit="1" customWidth="1"/>
    <col min="3846" max="3846" width="13.28515625" style="154" customWidth="1"/>
    <col min="3847" max="3847" width="14.42578125" style="154" customWidth="1"/>
    <col min="3848" max="4096" width="9.140625" style="154"/>
    <col min="4097" max="4097" width="6.28515625" style="154" bestFit="1" customWidth="1"/>
    <col min="4098" max="4098" width="55.7109375" style="154" customWidth="1"/>
    <col min="4099" max="4099" width="15.7109375" style="154" customWidth="1"/>
    <col min="4100" max="4100" width="20.7109375" style="154" customWidth="1"/>
    <col min="4101" max="4101" width="12" style="154" bestFit="1" customWidth="1"/>
    <col min="4102" max="4102" width="13.28515625" style="154" customWidth="1"/>
    <col min="4103" max="4103" width="14.42578125" style="154" customWidth="1"/>
    <col min="4104" max="4352" width="9.140625" style="154"/>
    <col min="4353" max="4353" width="6.28515625" style="154" bestFit="1" customWidth="1"/>
    <col min="4354" max="4354" width="55.7109375" style="154" customWidth="1"/>
    <col min="4355" max="4355" width="15.7109375" style="154" customWidth="1"/>
    <col min="4356" max="4356" width="20.7109375" style="154" customWidth="1"/>
    <col min="4357" max="4357" width="12" style="154" bestFit="1" customWidth="1"/>
    <col min="4358" max="4358" width="13.28515625" style="154" customWidth="1"/>
    <col min="4359" max="4359" width="14.42578125" style="154" customWidth="1"/>
    <col min="4360" max="4608" width="9.140625" style="154"/>
    <col min="4609" max="4609" width="6.28515625" style="154" bestFit="1" customWidth="1"/>
    <col min="4610" max="4610" width="55.7109375" style="154" customWidth="1"/>
    <col min="4611" max="4611" width="15.7109375" style="154" customWidth="1"/>
    <col min="4612" max="4612" width="20.7109375" style="154" customWidth="1"/>
    <col min="4613" max="4613" width="12" style="154" bestFit="1" customWidth="1"/>
    <col min="4614" max="4614" width="13.28515625" style="154" customWidth="1"/>
    <col min="4615" max="4615" width="14.42578125" style="154" customWidth="1"/>
    <col min="4616" max="4864" width="9.140625" style="154"/>
    <col min="4865" max="4865" width="6.28515625" style="154" bestFit="1" customWidth="1"/>
    <col min="4866" max="4866" width="55.7109375" style="154" customWidth="1"/>
    <col min="4867" max="4867" width="15.7109375" style="154" customWidth="1"/>
    <col min="4868" max="4868" width="20.7109375" style="154" customWidth="1"/>
    <col min="4869" max="4869" width="12" style="154" bestFit="1" customWidth="1"/>
    <col min="4870" max="4870" width="13.28515625" style="154" customWidth="1"/>
    <col min="4871" max="4871" width="14.42578125" style="154" customWidth="1"/>
    <col min="4872" max="5120" width="9.140625" style="154"/>
    <col min="5121" max="5121" width="6.28515625" style="154" bestFit="1" customWidth="1"/>
    <col min="5122" max="5122" width="55.7109375" style="154" customWidth="1"/>
    <col min="5123" max="5123" width="15.7109375" style="154" customWidth="1"/>
    <col min="5124" max="5124" width="20.7109375" style="154" customWidth="1"/>
    <col min="5125" max="5125" width="12" style="154" bestFit="1" customWidth="1"/>
    <col min="5126" max="5126" width="13.28515625" style="154" customWidth="1"/>
    <col min="5127" max="5127" width="14.42578125" style="154" customWidth="1"/>
    <col min="5128" max="5376" width="9.140625" style="154"/>
    <col min="5377" max="5377" width="6.28515625" style="154" bestFit="1" customWidth="1"/>
    <col min="5378" max="5378" width="55.7109375" style="154" customWidth="1"/>
    <col min="5379" max="5379" width="15.7109375" style="154" customWidth="1"/>
    <col min="5380" max="5380" width="20.7109375" style="154" customWidth="1"/>
    <col min="5381" max="5381" width="12" style="154" bestFit="1" customWidth="1"/>
    <col min="5382" max="5382" width="13.28515625" style="154" customWidth="1"/>
    <col min="5383" max="5383" width="14.42578125" style="154" customWidth="1"/>
    <col min="5384" max="5632" width="9.140625" style="154"/>
    <col min="5633" max="5633" width="6.28515625" style="154" bestFit="1" customWidth="1"/>
    <col min="5634" max="5634" width="55.7109375" style="154" customWidth="1"/>
    <col min="5635" max="5635" width="15.7109375" style="154" customWidth="1"/>
    <col min="5636" max="5636" width="20.7109375" style="154" customWidth="1"/>
    <col min="5637" max="5637" width="12" style="154" bestFit="1" customWidth="1"/>
    <col min="5638" max="5638" width="13.28515625" style="154" customWidth="1"/>
    <col min="5639" max="5639" width="14.42578125" style="154" customWidth="1"/>
    <col min="5640" max="5888" width="9.140625" style="154"/>
    <col min="5889" max="5889" width="6.28515625" style="154" bestFit="1" customWidth="1"/>
    <col min="5890" max="5890" width="55.7109375" style="154" customWidth="1"/>
    <col min="5891" max="5891" width="15.7109375" style="154" customWidth="1"/>
    <col min="5892" max="5892" width="20.7109375" style="154" customWidth="1"/>
    <col min="5893" max="5893" width="12" style="154" bestFit="1" customWidth="1"/>
    <col min="5894" max="5894" width="13.28515625" style="154" customWidth="1"/>
    <col min="5895" max="5895" width="14.42578125" style="154" customWidth="1"/>
    <col min="5896" max="6144" width="9.140625" style="154"/>
    <col min="6145" max="6145" width="6.28515625" style="154" bestFit="1" customWidth="1"/>
    <col min="6146" max="6146" width="55.7109375" style="154" customWidth="1"/>
    <col min="6147" max="6147" width="15.7109375" style="154" customWidth="1"/>
    <col min="6148" max="6148" width="20.7109375" style="154" customWidth="1"/>
    <col min="6149" max="6149" width="12" style="154" bestFit="1" customWidth="1"/>
    <col min="6150" max="6150" width="13.28515625" style="154" customWidth="1"/>
    <col min="6151" max="6151" width="14.42578125" style="154" customWidth="1"/>
    <col min="6152" max="6400" width="9.140625" style="154"/>
    <col min="6401" max="6401" width="6.28515625" style="154" bestFit="1" customWidth="1"/>
    <col min="6402" max="6402" width="55.7109375" style="154" customWidth="1"/>
    <col min="6403" max="6403" width="15.7109375" style="154" customWidth="1"/>
    <col min="6404" max="6404" width="20.7109375" style="154" customWidth="1"/>
    <col min="6405" max="6405" width="12" style="154" bestFit="1" customWidth="1"/>
    <col min="6406" max="6406" width="13.28515625" style="154" customWidth="1"/>
    <col min="6407" max="6407" width="14.42578125" style="154" customWidth="1"/>
    <col min="6408" max="6656" width="9.140625" style="154"/>
    <col min="6657" max="6657" width="6.28515625" style="154" bestFit="1" customWidth="1"/>
    <col min="6658" max="6658" width="55.7109375" style="154" customWidth="1"/>
    <col min="6659" max="6659" width="15.7109375" style="154" customWidth="1"/>
    <col min="6660" max="6660" width="20.7109375" style="154" customWidth="1"/>
    <col min="6661" max="6661" width="12" style="154" bestFit="1" customWidth="1"/>
    <col min="6662" max="6662" width="13.28515625" style="154" customWidth="1"/>
    <col min="6663" max="6663" width="14.42578125" style="154" customWidth="1"/>
    <col min="6664" max="6912" width="9.140625" style="154"/>
    <col min="6913" max="6913" width="6.28515625" style="154" bestFit="1" customWidth="1"/>
    <col min="6914" max="6914" width="55.7109375" style="154" customWidth="1"/>
    <col min="6915" max="6915" width="15.7109375" style="154" customWidth="1"/>
    <col min="6916" max="6916" width="20.7109375" style="154" customWidth="1"/>
    <col min="6917" max="6917" width="12" style="154" bestFit="1" customWidth="1"/>
    <col min="6918" max="6918" width="13.28515625" style="154" customWidth="1"/>
    <col min="6919" max="6919" width="14.42578125" style="154" customWidth="1"/>
    <col min="6920" max="7168" width="9.140625" style="154"/>
    <col min="7169" max="7169" width="6.28515625" style="154" bestFit="1" customWidth="1"/>
    <col min="7170" max="7170" width="55.7109375" style="154" customWidth="1"/>
    <col min="7171" max="7171" width="15.7109375" style="154" customWidth="1"/>
    <col min="7172" max="7172" width="20.7109375" style="154" customWidth="1"/>
    <col min="7173" max="7173" width="12" style="154" bestFit="1" customWidth="1"/>
    <col min="7174" max="7174" width="13.28515625" style="154" customWidth="1"/>
    <col min="7175" max="7175" width="14.42578125" style="154" customWidth="1"/>
    <col min="7176" max="7424" width="9.140625" style="154"/>
    <col min="7425" max="7425" width="6.28515625" style="154" bestFit="1" customWidth="1"/>
    <col min="7426" max="7426" width="55.7109375" style="154" customWidth="1"/>
    <col min="7427" max="7427" width="15.7109375" style="154" customWidth="1"/>
    <col min="7428" max="7428" width="20.7109375" style="154" customWidth="1"/>
    <col min="7429" max="7429" width="12" style="154" bestFit="1" customWidth="1"/>
    <col min="7430" max="7430" width="13.28515625" style="154" customWidth="1"/>
    <col min="7431" max="7431" width="14.42578125" style="154" customWidth="1"/>
    <col min="7432" max="7680" width="9.140625" style="154"/>
    <col min="7681" max="7681" width="6.28515625" style="154" bestFit="1" customWidth="1"/>
    <col min="7682" max="7682" width="55.7109375" style="154" customWidth="1"/>
    <col min="7683" max="7683" width="15.7109375" style="154" customWidth="1"/>
    <col min="7684" max="7684" width="20.7109375" style="154" customWidth="1"/>
    <col min="7685" max="7685" width="12" style="154" bestFit="1" customWidth="1"/>
    <col min="7686" max="7686" width="13.28515625" style="154" customWidth="1"/>
    <col min="7687" max="7687" width="14.42578125" style="154" customWidth="1"/>
    <col min="7688" max="7936" width="9.140625" style="154"/>
    <col min="7937" max="7937" width="6.28515625" style="154" bestFit="1" customWidth="1"/>
    <col min="7938" max="7938" width="55.7109375" style="154" customWidth="1"/>
    <col min="7939" max="7939" width="15.7109375" style="154" customWidth="1"/>
    <col min="7940" max="7940" width="20.7109375" style="154" customWidth="1"/>
    <col min="7941" max="7941" width="12" style="154" bestFit="1" customWidth="1"/>
    <col min="7942" max="7942" width="13.28515625" style="154" customWidth="1"/>
    <col min="7943" max="7943" width="14.42578125" style="154" customWidth="1"/>
    <col min="7944" max="8192" width="9.140625" style="154"/>
    <col min="8193" max="8193" width="6.28515625" style="154" bestFit="1" customWidth="1"/>
    <col min="8194" max="8194" width="55.7109375" style="154" customWidth="1"/>
    <col min="8195" max="8195" width="15.7109375" style="154" customWidth="1"/>
    <col min="8196" max="8196" width="20.7109375" style="154" customWidth="1"/>
    <col min="8197" max="8197" width="12" style="154" bestFit="1" customWidth="1"/>
    <col min="8198" max="8198" width="13.28515625" style="154" customWidth="1"/>
    <col min="8199" max="8199" width="14.42578125" style="154" customWidth="1"/>
    <col min="8200" max="8448" width="9.140625" style="154"/>
    <col min="8449" max="8449" width="6.28515625" style="154" bestFit="1" customWidth="1"/>
    <col min="8450" max="8450" width="55.7109375" style="154" customWidth="1"/>
    <col min="8451" max="8451" width="15.7109375" style="154" customWidth="1"/>
    <col min="8452" max="8452" width="20.7109375" style="154" customWidth="1"/>
    <col min="8453" max="8453" width="12" style="154" bestFit="1" customWidth="1"/>
    <col min="8454" max="8454" width="13.28515625" style="154" customWidth="1"/>
    <col min="8455" max="8455" width="14.42578125" style="154" customWidth="1"/>
    <col min="8456" max="8704" width="9.140625" style="154"/>
    <col min="8705" max="8705" width="6.28515625" style="154" bestFit="1" customWidth="1"/>
    <col min="8706" max="8706" width="55.7109375" style="154" customWidth="1"/>
    <col min="8707" max="8707" width="15.7109375" style="154" customWidth="1"/>
    <col min="8708" max="8708" width="20.7109375" style="154" customWidth="1"/>
    <col min="8709" max="8709" width="12" style="154" bestFit="1" customWidth="1"/>
    <col min="8710" max="8710" width="13.28515625" style="154" customWidth="1"/>
    <col min="8711" max="8711" width="14.42578125" style="154" customWidth="1"/>
    <col min="8712" max="8960" width="9.140625" style="154"/>
    <col min="8961" max="8961" width="6.28515625" style="154" bestFit="1" customWidth="1"/>
    <col min="8962" max="8962" width="55.7109375" style="154" customWidth="1"/>
    <col min="8963" max="8963" width="15.7109375" style="154" customWidth="1"/>
    <col min="8964" max="8964" width="20.7109375" style="154" customWidth="1"/>
    <col min="8965" max="8965" width="12" style="154" bestFit="1" customWidth="1"/>
    <col min="8966" max="8966" width="13.28515625" style="154" customWidth="1"/>
    <col min="8967" max="8967" width="14.42578125" style="154" customWidth="1"/>
    <col min="8968" max="9216" width="9.140625" style="154"/>
    <col min="9217" max="9217" width="6.28515625" style="154" bestFit="1" customWidth="1"/>
    <col min="9218" max="9218" width="55.7109375" style="154" customWidth="1"/>
    <col min="9219" max="9219" width="15.7109375" style="154" customWidth="1"/>
    <col min="9220" max="9220" width="20.7109375" style="154" customWidth="1"/>
    <col min="9221" max="9221" width="12" style="154" bestFit="1" customWidth="1"/>
    <col min="9222" max="9222" width="13.28515625" style="154" customWidth="1"/>
    <col min="9223" max="9223" width="14.42578125" style="154" customWidth="1"/>
    <col min="9224" max="9472" width="9.140625" style="154"/>
    <col min="9473" max="9473" width="6.28515625" style="154" bestFit="1" customWidth="1"/>
    <col min="9474" max="9474" width="55.7109375" style="154" customWidth="1"/>
    <col min="9475" max="9475" width="15.7109375" style="154" customWidth="1"/>
    <col min="9476" max="9476" width="20.7109375" style="154" customWidth="1"/>
    <col min="9477" max="9477" width="12" style="154" bestFit="1" customWidth="1"/>
    <col min="9478" max="9478" width="13.28515625" style="154" customWidth="1"/>
    <col min="9479" max="9479" width="14.42578125" style="154" customWidth="1"/>
    <col min="9480" max="9728" width="9.140625" style="154"/>
    <col min="9729" max="9729" width="6.28515625" style="154" bestFit="1" customWidth="1"/>
    <col min="9730" max="9730" width="55.7109375" style="154" customWidth="1"/>
    <col min="9731" max="9731" width="15.7109375" style="154" customWidth="1"/>
    <col min="9732" max="9732" width="20.7109375" style="154" customWidth="1"/>
    <col min="9733" max="9733" width="12" style="154" bestFit="1" customWidth="1"/>
    <col min="9734" max="9734" width="13.28515625" style="154" customWidth="1"/>
    <col min="9735" max="9735" width="14.42578125" style="154" customWidth="1"/>
    <col min="9736" max="9984" width="9.140625" style="154"/>
    <col min="9985" max="9985" width="6.28515625" style="154" bestFit="1" customWidth="1"/>
    <col min="9986" max="9986" width="55.7109375" style="154" customWidth="1"/>
    <col min="9987" max="9987" width="15.7109375" style="154" customWidth="1"/>
    <col min="9988" max="9988" width="20.7109375" style="154" customWidth="1"/>
    <col min="9989" max="9989" width="12" style="154" bestFit="1" customWidth="1"/>
    <col min="9990" max="9990" width="13.28515625" style="154" customWidth="1"/>
    <col min="9991" max="9991" width="14.42578125" style="154" customWidth="1"/>
    <col min="9992" max="10240" width="9.140625" style="154"/>
    <col min="10241" max="10241" width="6.28515625" style="154" bestFit="1" customWidth="1"/>
    <col min="10242" max="10242" width="55.7109375" style="154" customWidth="1"/>
    <col min="10243" max="10243" width="15.7109375" style="154" customWidth="1"/>
    <col min="10244" max="10244" width="20.7109375" style="154" customWidth="1"/>
    <col min="10245" max="10245" width="12" style="154" bestFit="1" customWidth="1"/>
    <col min="10246" max="10246" width="13.28515625" style="154" customWidth="1"/>
    <col min="10247" max="10247" width="14.42578125" style="154" customWidth="1"/>
    <col min="10248" max="10496" width="9.140625" style="154"/>
    <col min="10497" max="10497" width="6.28515625" style="154" bestFit="1" customWidth="1"/>
    <col min="10498" max="10498" width="55.7109375" style="154" customWidth="1"/>
    <col min="10499" max="10499" width="15.7109375" style="154" customWidth="1"/>
    <col min="10500" max="10500" width="20.7109375" style="154" customWidth="1"/>
    <col min="10501" max="10501" width="12" style="154" bestFit="1" customWidth="1"/>
    <col min="10502" max="10502" width="13.28515625" style="154" customWidth="1"/>
    <col min="10503" max="10503" width="14.42578125" style="154" customWidth="1"/>
    <col min="10504" max="10752" width="9.140625" style="154"/>
    <col min="10753" max="10753" width="6.28515625" style="154" bestFit="1" customWidth="1"/>
    <col min="10754" max="10754" width="55.7109375" style="154" customWidth="1"/>
    <col min="10755" max="10755" width="15.7109375" style="154" customWidth="1"/>
    <col min="10756" max="10756" width="20.7109375" style="154" customWidth="1"/>
    <col min="10757" max="10757" width="12" style="154" bestFit="1" customWidth="1"/>
    <col min="10758" max="10758" width="13.28515625" style="154" customWidth="1"/>
    <col min="10759" max="10759" width="14.42578125" style="154" customWidth="1"/>
    <col min="10760" max="11008" width="9.140625" style="154"/>
    <col min="11009" max="11009" width="6.28515625" style="154" bestFit="1" customWidth="1"/>
    <col min="11010" max="11010" width="55.7109375" style="154" customWidth="1"/>
    <col min="11011" max="11011" width="15.7109375" style="154" customWidth="1"/>
    <col min="11012" max="11012" width="20.7109375" style="154" customWidth="1"/>
    <col min="11013" max="11013" width="12" style="154" bestFit="1" customWidth="1"/>
    <col min="11014" max="11014" width="13.28515625" style="154" customWidth="1"/>
    <col min="11015" max="11015" width="14.42578125" style="154" customWidth="1"/>
    <col min="11016" max="11264" width="9.140625" style="154"/>
    <col min="11265" max="11265" width="6.28515625" style="154" bestFit="1" customWidth="1"/>
    <col min="11266" max="11266" width="55.7109375" style="154" customWidth="1"/>
    <col min="11267" max="11267" width="15.7109375" style="154" customWidth="1"/>
    <col min="11268" max="11268" width="20.7109375" style="154" customWidth="1"/>
    <col min="11269" max="11269" width="12" style="154" bestFit="1" customWidth="1"/>
    <col min="11270" max="11270" width="13.28515625" style="154" customWidth="1"/>
    <col min="11271" max="11271" width="14.42578125" style="154" customWidth="1"/>
    <col min="11272" max="11520" width="9.140625" style="154"/>
    <col min="11521" max="11521" width="6.28515625" style="154" bestFit="1" customWidth="1"/>
    <col min="11522" max="11522" width="55.7109375" style="154" customWidth="1"/>
    <col min="11523" max="11523" width="15.7109375" style="154" customWidth="1"/>
    <col min="11524" max="11524" width="20.7109375" style="154" customWidth="1"/>
    <col min="11525" max="11525" width="12" style="154" bestFit="1" customWidth="1"/>
    <col min="11526" max="11526" width="13.28515625" style="154" customWidth="1"/>
    <col min="11527" max="11527" width="14.42578125" style="154" customWidth="1"/>
    <col min="11528" max="11776" width="9.140625" style="154"/>
    <col min="11777" max="11777" width="6.28515625" style="154" bestFit="1" customWidth="1"/>
    <col min="11778" max="11778" width="55.7109375" style="154" customWidth="1"/>
    <col min="11779" max="11779" width="15.7109375" style="154" customWidth="1"/>
    <col min="11780" max="11780" width="20.7109375" style="154" customWidth="1"/>
    <col min="11781" max="11781" width="12" style="154" bestFit="1" customWidth="1"/>
    <col min="11782" max="11782" width="13.28515625" style="154" customWidth="1"/>
    <col min="11783" max="11783" width="14.42578125" style="154" customWidth="1"/>
    <col min="11784" max="12032" width="9.140625" style="154"/>
    <col min="12033" max="12033" width="6.28515625" style="154" bestFit="1" customWidth="1"/>
    <col min="12034" max="12034" width="55.7109375" style="154" customWidth="1"/>
    <col min="12035" max="12035" width="15.7109375" style="154" customWidth="1"/>
    <col min="12036" max="12036" width="20.7109375" style="154" customWidth="1"/>
    <col min="12037" max="12037" width="12" style="154" bestFit="1" customWidth="1"/>
    <col min="12038" max="12038" width="13.28515625" style="154" customWidth="1"/>
    <col min="12039" max="12039" width="14.42578125" style="154" customWidth="1"/>
    <col min="12040" max="12288" width="9.140625" style="154"/>
    <col min="12289" max="12289" width="6.28515625" style="154" bestFit="1" customWidth="1"/>
    <col min="12290" max="12290" width="55.7109375" style="154" customWidth="1"/>
    <col min="12291" max="12291" width="15.7109375" style="154" customWidth="1"/>
    <col min="12292" max="12292" width="20.7109375" style="154" customWidth="1"/>
    <col min="12293" max="12293" width="12" style="154" bestFit="1" customWidth="1"/>
    <col min="12294" max="12294" width="13.28515625" style="154" customWidth="1"/>
    <col min="12295" max="12295" width="14.42578125" style="154" customWidth="1"/>
    <col min="12296" max="12544" width="9.140625" style="154"/>
    <col min="12545" max="12545" width="6.28515625" style="154" bestFit="1" customWidth="1"/>
    <col min="12546" max="12546" width="55.7109375" style="154" customWidth="1"/>
    <col min="12547" max="12547" width="15.7109375" style="154" customWidth="1"/>
    <col min="12548" max="12548" width="20.7109375" style="154" customWidth="1"/>
    <col min="12549" max="12549" width="12" style="154" bestFit="1" customWidth="1"/>
    <col min="12550" max="12550" width="13.28515625" style="154" customWidth="1"/>
    <col min="12551" max="12551" width="14.42578125" style="154" customWidth="1"/>
    <col min="12552" max="12800" width="9.140625" style="154"/>
    <col min="12801" max="12801" width="6.28515625" style="154" bestFit="1" customWidth="1"/>
    <col min="12802" max="12802" width="55.7109375" style="154" customWidth="1"/>
    <col min="12803" max="12803" width="15.7109375" style="154" customWidth="1"/>
    <col min="12804" max="12804" width="20.7109375" style="154" customWidth="1"/>
    <col min="12805" max="12805" width="12" style="154" bestFit="1" customWidth="1"/>
    <col min="12806" max="12806" width="13.28515625" style="154" customWidth="1"/>
    <col min="12807" max="12807" width="14.42578125" style="154" customWidth="1"/>
    <col min="12808" max="13056" width="9.140625" style="154"/>
    <col min="13057" max="13057" width="6.28515625" style="154" bestFit="1" customWidth="1"/>
    <col min="13058" max="13058" width="55.7109375" style="154" customWidth="1"/>
    <col min="13059" max="13059" width="15.7109375" style="154" customWidth="1"/>
    <col min="13060" max="13060" width="20.7109375" style="154" customWidth="1"/>
    <col min="13061" max="13061" width="12" style="154" bestFit="1" customWidth="1"/>
    <col min="13062" max="13062" width="13.28515625" style="154" customWidth="1"/>
    <col min="13063" max="13063" width="14.42578125" style="154" customWidth="1"/>
    <col min="13064" max="13312" width="9.140625" style="154"/>
    <col min="13313" max="13313" width="6.28515625" style="154" bestFit="1" customWidth="1"/>
    <col min="13314" max="13314" width="55.7109375" style="154" customWidth="1"/>
    <col min="13315" max="13315" width="15.7109375" style="154" customWidth="1"/>
    <col min="13316" max="13316" width="20.7109375" style="154" customWidth="1"/>
    <col min="13317" max="13317" width="12" style="154" bestFit="1" customWidth="1"/>
    <col min="13318" max="13318" width="13.28515625" style="154" customWidth="1"/>
    <col min="13319" max="13319" width="14.42578125" style="154" customWidth="1"/>
    <col min="13320" max="13568" width="9.140625" style="154"/>
    <col min="13569" max="13569" width="6.28515625" style="154" bestFit="1" customWidth="1"/>
    <col min="13570" max="13570" width="55.7109375" style="154" customWidth="1"/>
    <col min="13571" max="13571" width="15.7109375" style="154" customWidth="1"/>
    <col min="13572" max="13572" width="20.7109375" style="154" customWidth="1"/>
    <col min="13573" max="13573" width="12" style="154" bestFit="1" customWidth="1"/>
    <col min="13574" max="13574" width="13.28515625" style="154" customWidth="1"/>
    <col min="13575" max="13575" width="14.42578125" style="154" customWidth="1"/>
    <col min="13576" max="13824" width="9.140625" style="154"/>
    <col min="13825" max="13825" width="6.28515625" style="154" bestFit="1" customWidth="1"/>
    <col min="13826" max="13826" width="55.7109375" style="154" customWidth="1"/>
    <col min="13827" max="13827" width="15.7109375" style="154" customWidth="1"/>
    <col min="13828" max="13828" width="20.7109375" style="154" customWidth="1"/>
    <col min="13829" max="13829" width="12" style="154" bestFit="1" customWidth="1"/>
    <col min="13830" max="13830" width="13.28515625" style="154" customWidth="1"/>
    <col min="13831" max="13831" width="14.42578125" style="154" customWidth="1"/>
    <col min="13832" max="14080" width="9.140625" style="154"/>
    <col min="14081" max="14081" width="6.28515625" style="154" bestFit="1" customWidth="1"/>
    <col min="14082" max="14082" width="55.7109375" style="154" customWidth="1"/>
    <col min="14083" max="14083" width="15.7109375" style="154" customWidth="1"/>
    <col min="14084" max="14084" width="20.7109375" style="154" customWidth="1"/>
    <col min="14085" max="14085" width="12" style="154" bestFit="1" customWidth="1"/>
    <col min="14086" max="14086" width="13.28515625" style="154" customWidth="1"/>
    <col min="14087" max="14087" width="14.42578125" style="154" customWidth="1"/>
    <col min="14088" max="14336" width="9.140625" style="154"/>
    <col min="14337" max="14337" width="6.28515625" style="154" bestFit="1" customWidth="1"/>
    <col min="14338" max="14338" width="55.7109375" style="154" customWidth="1"/>
    <col min="14339" max="14339" width="15.7109375" style="154" customWidth="1"/>
    <col min="14340" max="14340" width="20.7109375" style="154" customWidth="1"/>
    <col min="14341" max="14341" width="12" style="154" bestFit="1" customWidth="1"/>
    <col min="14342" max="14342" width="13.28515625" style="154" customWidth="1"/>
    <col min="14343" max="14343" width="14.42578125" style="154" customWidth="1"/>
    <col min="14344" max="14592" width="9.140625" style="154"/>
    <col min="14593" max="14593" width="6.28515625" style="154" bestFit="1" customWidth="1"/>
    <col min="14594" max="14594" width="55.7109375" style="154" customWidth="1"/>
    <col min="14595" max="14595" width="15.7109375" style="154" customWidth="1"/>
    <col min="14596" max="14596" width="20.7109375" style="154" customWidth="1"/>
    <col min="14597" max="14597" width="12" style="154" bestFit="1" customWidth="1"/>
    <col min="14598" max="14598" width="13.28515625" style="154" customWidth="1"/>
    <col min="14599" max="14599" width="14.42578125" style="154" customWidth="1"/>
    <col min="14600" max="14848" width="9.140625" style="154"/>
    <col min="14849" max="14849" width="6.28515625" style="154" bestFit="1" customWidth="1"/>
    <col min="14850" max="14850" width="55.7109375" style="154" customWidth="1"/>
    <col min="14851" max="14851" width="15.7109375" style="154" customWidth="1"/>
    <col min="14852" max="14852" width="20.7109375" style="154" customWidth="1"/>
    <col min="14853" max="14853" width="12" style="154" bestFit="1" customWidth="1"/>
    <col min="14854" max="14854" width="13.28515625" style="154" customWidth="1"/>
    <col min="14855" max="14855" width="14.42578125" style="154" customWidth="1"/>
    <col min="14856" max="15104" width="9.140625" style="154"/>
    <col min="15105" max="15105" width="6.28515625" style="154" bestFit="1" customWidth="1"/>
    <col min="15106" max="15106" width="55.7109375" style="154" customWidth="1"/>
    <col min="15107" max="15107" width="15.7109375" style="154" customWidth="1"/>
    <col min="15108" max="15108" width="20.7109375" style="154" customWidth="1"/>
    <col min="15109" max="15109" width="12" style="154" bestFit="1" customWidth="1"/>
    <col min="15110" max="15110" width="13.28515625" style="154" customWidth="1"/>
    <col min="15111" max="15111" width="14.42578125" style="154" customWidth="1"/>
    <col min="15112" max="15360" width="9.140625" style="154"/>
    <col min="15361" max="15361" width="6.28515625" style="154" bestFit="1" customWidth="1"/>
    <col min="15362" max="15362" width="55.7109375" style="154" customWidth="1"/>
    <col min="15363" max="15363" width="15.7109375" style="154" customWidth="1"/>
    <col min="15364" max="15364" width="20.7109375" style="154" customWidth="1"/>
    <col min="15365" max="15365" width="12" style="154" bestFit="1" customWidth="1"/>
    <col min="15366" max="15366" width="13.28515625" style="154" customWidth="1"/>
    <col min="15367" max="15367" width="14.42578125" style="154" customWidth="1"/>
    <col min="15368" max="15616" width="9.140625" style="154"/>
    <col min="15617" max="15617" width="6.28515625" style="154" bestFit="1" customWidth="1"/>
    <col min="15618" max="15618" width="55.7109375" style="154" customWidth="1"/>
    <col min="15619" max="15619" width="15.7109375" style="154" customWidth="1"/>
    <col min="15620" max="15620" width="20.7109375" style="154" customWidth="1"/>
    <col min="15621" max="15621" width="12" style="154" bestFit="1" customWidth="1"/>
    <col min="15622" max="15622" width="13.28515625" style="154" customWidth="1"/>
    <col min="15623" max="15623" width="14.42578125" style="154" customWidth="1"/>
    <col min="15624" max="15872" width="9.140625" style="154"/>
    <col min="15873" max="15873" width="6.28515625" style="154" bestFit="1" customWidth="1"/>
    <col min="15874" max="15874" width="55.7109375" style="154" customWidth="1"/>
    <col min="15875" max="15875" width="15.7109375" style="154" customWidth="1"/>
    <col min="15876" max="15876" width="20.7109375" style="154" customWidth="1"/>
    <col min="15877" max="15877" width="12" style="154" bestFit="1" customWidth="1"/>
    <col min="15878" max="15878" width="13.28515625" style="154" customWidth="1"/>
    <col min="15879" max="15879" width="14.42578125" style="154" customWidth="1"/>
    <col min="15880" max="16128" width="9.140625" style="154"/>
    <col min="16129" max="16129" width="6.28515625" style="154" bestFit="1" customWidth="1"/>
    <col min="16130" max="16130" width="55.7109375" style="154" customWidth="1"/>
    <col min="16131" max="16131" width="15.7109375" style="154" customWidth="1"/>
    <col min="16132" max="16132" width="20.7109375" style="154" customWidth="1"/>
    <col min="16133" max="16133" width="12" style="154" bestFit="1" customWidth="1"/>
    <col min="16134" max="16134" width="13.28515625" style="154" customWidth="1"/>
    <col min="16135" max="16135" width="14.42578125" style="154" customWidth="1"/>
    <col min="16136" max="16384" width="9.140625" style="154"/>
  </cols>
  <sheetData>
    <row r="1" spans="1:8" s="426" customFormat="1" x14ac:dyDescent="0.25">
      <c r="A1" s="1280" t="s">
        <v>896</v>
      </c>
      <c r="B1" s="1399"/>
      <c r="C1" s="424"/>
      <c r="D1" s="424"/>
      <c r="E1" s="424"/>
      <c r="F1" s="424"/>
      <c r="G1" s="424"/>
    </row>
    <row r="2" spans="1:8" ht="21" customHeight="1" x14ac:dyDescent="0.25">
      <c r="A2" s="633" t="str">
        <f>'F11'!A2</f>
        <v>Name of Transmission Licensee</v>
      </c>
      <c r="B2" s="1154"/>
      <c r="C2" s="1154" t="str">
        <f>'F11'!C2</f>
        <v>Rosa Power Supply Company Limited</v>
      </c>
      <c r="D2" s="1154"/>
      <c r="E2" s="1154"/>
      <c r="F2" s="1154"/>
      <c r="G2" s="1154"/>
    </row>
    <row r="3" spans="1:8" ht="21" customHeight="1" x14ac:dyDescent="0.25">
      <c r="A3" s="812" t="s">
        <v>15</v>
      </c>
      <c r="B3" s="812"/>
      <c r="C3" s="812"/>
      <c r="D3" s="812"/>
      <c r="E3" s="812"/>
      <c r="F3" s="1314"/>
      <c r="G3" s="1381"/>
    </row>
    <row r="4" spans="1:8" ht="21" customHeight="1" x14ac:dyDescent="0.25">
      <c r="A4" s="71"/>
      <c r="B4" s="71"/>
      <c r="C4" s="71"/>
      <c r="F4" s="1349" t="s">
        <v>434</v>
      </c>
      <c r="G4" s="1349"/>
    </row>
    <row r="5" spans="1:8" ht="45.75" customHeight="1" x14ac:dyDescent="0.25">
      <c r="A5" s="366" t="s">
        <v>184</v>
      </c>
      <c r="B5" s="366" t="s">
        <v>608</v>
      </c>
      <c r="C5" s="366" t="s">
        <v>248</v>
      </c>
      <c r="D5" s="366" t="s">
        <v>565</v>
      </c>
      <c r="E5" s="366" t="s">
        <v>249</v>
      </c>
      <c r="F5" s="366" t="s">
        <v>250</v>
      </c>
      <c r="G5" s="366" t="s">
        <v>251</v>
      </c>
      <c r="H5" s="80"/>
    </row>
    <row r="6" spans="1:8" ht="21" customHeight="1" x14ac:dyDescent="0.25">
      <c r="A6" s="130"/>
      <c r="B6" s="130" t="s">
        <v>162</v>
      </c>
      <c r="C6" s="130" t="s">
        <v>173</v>
      </c>
      <c r="D6" s="130" t="s">
        <v>252</v>
      </c>
      <c r="E6" s="130" t="s">
        <v>253</v>
      </c>
      <c r="F6" s="130" t="s">
        <v>254</v>
      </c>
      <c r="G6" s="130" t="s">
        <v>255</v>
      </c>
      <c r="H6" s="80"/>
    </row>
    <row r="7" spans="1:8" ht="21" customHeight="1" x14ac:dyDescent="0.25">
      <c r="A7" s="48" t="s">
        <v>162</v>
      </c>
      <c r="B7" s="73" t="s">
        <v>256</v>
      </c>
      <c r="C7" s="290"/>
      <c r="D7" s="290"/>
      <c r="E7" s="290"/>
      <c r="F7" s="291"/>
      <c r="G7" s="290"/>
    </row>
    <row r="8" spans="1:8" ht="21" customHeight="1" x14ac:dyDescent="0.25">
      <c r="A8" s="173">
        <v>1</v>
      </c>
      <c r="B8" s="73" t="s">
        <v>257</v>
      </c>
      <c r="C8" s="290"/>
      <c r="D8" s="290"/>
      <c r="E8" s="290"/>
      <c r="F8" s="291"/>
      <c r="G8" s="290"/>
    </row>
    <row r="9" spans="1:8" ht="21" customHeight="1" x14ac:dyDescent="0.25">
      <c r="A9" s="172">
        <v>1.1000000000000001</v>
      </c>
      <c r="B9" s="72" t="s">
        <v>258</v>
      </c>
      <c r="C9" s="290"/>
      <c r="D9" s="290"/>
      <c r="E9" s="292"/>
      <c r="F9" s="293"/>
      <c r="G9" s="290"/>
    </row>
    <row r="10" spans="1:8" ht="33.75" customHeight="1" thickBot="1" x14ac:dyDescent="0.3">
      <c r="A10" s="172">
        <v>1.2</v>
      </c>
      <c r="B10" s="72" t="s">
        <v>259</v>
      </c>
      <c r="C10" s="294"/>
      <c r="D10" s="294"/>
      <c r="E10" s="295"/>
      <c r="F10" s="296"/>
      <c r="G10" s="294"/>
    </row>
    <row r="11" spans="1:8" ht="21" customHeight="1" x14ac:dyDescent="0.25">
      <c r="A11" s="172"/>
      <c r="B11" s="137" t="s">
        <v>260</v>
      </c>
      <c r="C11" s="297"/>
      <c r="D11" s="297"/>
      <c r="E11" s="297"/>
      <c r="F11" s="297"/>
      <c r="G11" s="297"/>
    </row>
    <row r="12" spans="1:8" ht="21" customHeight="1" x14ac:dyDescent="0.25">
      <c r="A12" s="173">
        <v>2</v>
      </c>
      <c r="B12" s="65" t="s">
        <v>261</v>
      </c>
      <c r="C12" s="290"/>
      <c r="D12" s="290"/>
      <c r="E12" s="292"/>
      <c r="F12" s="292"/>
      <c r="G12" s="290"/>
    </row>
    <row r="13" spans="1:8" ht="21" customHeight="1" x14ac:dyDescent="0.25">
      <c r="A13" s="172">
        <v>2.1</v>
      </c>
      <c r="B13" s="72" t="s">
        <v>262</v>
      </c>
      <c r="C13" s="290"/>
      <c r="D13" s="290"/>
      <c r="E13" s="292"/>
      <c r="F13" s="293"/>
      <c r="G13" s="290"/>
    </row>
    <row r="14" spans="1:8" ht="21" customHeight="1" x14ac:dyDescent="0.25">
      <c r="A14" s="172">
        <v>2.2000000000000002</v>
      </c>
      <c r="B14" s="72" t="s">
        <v>263</v>
      </c>
      <c r="C14" s="290"/>
      <c r="D14" s="290"/>
      <c r="E14" s="292"/>
      <c r="F14" s="293"/>
      <c r="G14" s="290"/>
    </row>
    <row r="15" spans="1:8" ht="21" customHeight="1" x14ac:dyDescent="0.25">
      <c r="A15" s="172">
        <v>2.2999999999999998</v>
      </c>
      <c r="B15" s="72" t="s">
        <v>264</v>
      </c>
      <c r="C15" s="290"/>
      <c r="D15" s="290"/>
      <c r="E15" s="292"/>
      <c r="F15" s="293"/>
      <c r="G15" s="290"/>
    </row>
    <row r="16" spans="1:8" ht="21" customHeight="1" x14ac:dyDescent="0.25">
      <c r="A16" s="172">
        <v>2.4</v>
      </c>
      <c r="B16" s="72" t="s">
        <v>265</v>
      </c>
      <c r="C16" s="290"/>
      <c r="D16" s="290"/>
      <c r="E16" s="292"/>
      <c r="F16" s="293"/>
      <c r="G16" s="290"/>
    </row>
    <row r="17" spans="1:7" ht="21" customHeight="1" x14ac:dyDescent="0.25">
      <c r="A17" s="172">
        <v>2.5</v>
      </c>
      <c r="B17" s="72" t="s">
        <v>266</v>
      </c>
      <c r="C17" s="290"/>
      <c r="D17" s="290"/>
      <c r="E17" s="292"/>
      <c r="F17" s="293"/>
      <c r="G17" s="290"/>
    </row>
    <row r="18" spans="1:7" ht="21" customHeight="1" x14ac:dyDescent="0.25">
      <c r="A18" s="49">
        <v>2.6</v>
      </c>
      <c r="B18" s="72" t="s">
        <v>267</v>
      </c>
      <c r="C18" s="290"/>
      <c r="D18" s="290"/>
      <c r="E18" s="292"/>
      <c r="F18" s="293"/>
      <c r="G18" s="290"/>
    </row>
    <row r="19" spans="1:7" ht="21" customHeight="1" x14ac:dyDescent="0.25">
      <c r="A19" s="49">
        <v>2.7</v>
      </c>
      <c r="B19" s="240" t="s">
        <v>268</v>
      </c>
      <c r="C19" s="290"/>
      <c r="D19" s="290"/>
      <c r="E19" s="292"/>
      <c r="F19" s="293"/>
      <c r="G19" s="290"/>
    </row>
    <row r="20" spans="1:7" ht="35.25" customHeight="1" thickBot="1" x14ac:dyDescent="0.3">
      <c r="A20" s="49">
        <v>2.8</v>
      </c>
      <c r="B20" s="72" t="s">
        <v>269</v>
      </c>
      <c r="C20" s="294"/>
      <c r="D20" s="294"/>
      <c r="E20" s="295"/>
      <c r="F20" s="296"/>
      <c r="G20" s="294"/>
    </row>
    <row r="21" spans="1:7" ht="21" customHeight="1" x14ac:dyDescent="0.25">
      <c r="A21" s="49"/>
      <c r="B21" s="137" t="s">
        <v>270</v>
      </c>
      <c r="C21" s="298">
        <f>SUM(C13:C20)</f>
        <v>0</v>
      </c>
      <c r="D21" s="298">
        <f>SUM(D13:D20)</f>
        <v>0</v>
      </c>
      <c r="E21" s="299">
        <f>SUM(E13:E20)</f>
        <v>0</v>
      </c>
      <c r="F21" s="297"/>
      <c r="G21" s="298"/>
    </row>
    <row r="22" spans="1:7" ht="21" customHeight="1" x14ac:dyDescent="0.25">
      <c r="A22" s="48">
        <v>3</v>
      </c>
      <c r="B22" s="65" t="s">
        <v>271</v>
      </c>
      <c r="C22" s="290"/>
      <c r="D22" s="290"/>
      <c r="E22" s="293"/>
      <c r="F22" s="292"/>
      <c r="G22" s="290"/>
    </row>
    <row r="23" spans="1:7" ht="21" customHeight="1" x14ac:dyDescent="0.25">
      <c r="A23" s="49">
        <v>3.1</v>
      </c>
      <c r="B23" s="72" t="s">
        <v>272</v>
      </c>
      <c r="C23" s="290"/>
      <c r="D23" s="290"/>
      <c r="E23" s="292"/>
      <c r="F23" s="293"/>
      <c r="G23" s="290"/>
    </row>
    <row r="24" spans="1:7" ht="21" customHeight="1" thickBot="1" x14ac:dyDescent="0.3">
      <c r="A24" s="49">
        <v>3.2</v>
      </c>
      <c r="B24" s="179" t="s">
        <v>273</v>
      </c>
      <c r="C24" s="300"/>
      <c r="D24" s="300"/>
      <c r="E24" s="296"/>
      <c r="F24" s="296"/>
      <c r="G24" s="300"/>
    </row>
    <row r="25" spans="1:7" ht="21" customHeight="1" x14ac:dyDescent="0.25">
      <c r="A25" s="49"/>
      <c r="B25" s="241" t="s">
        <v>274</v>
      </c>
      <c r="C25" s="301">
        <f>SUM(C23:C24)</f>
        <v>0</v>
      </c>
      <c r="D25" s="301">
        <f>SUM(D23:D24)</f>
        <v>0</v>
      </c>
      <c r="E25" s="302">
        <f>SUM(E23:E24)</f>
        <v>0</v>
      </c>
      <c r="F25" s="302"/>
      <c r="G25" s="301"/>
    </row>
    <row r="26" spans="1:7" ht="21" customHeight="1" thickBot="1" x14ac:dyDescent="0.3">
      <c r="A26" s="49"/>
      <c r="B26" s="137" t="s">
        <v>275</v>
      </c>
      <c r="C26" s="303">
        <f>C25+C21+C11</f>
        <v>0</v>
      </c>
      <c r="D26" s="303">
        <f>D25+D21+D11</f>
        <v>0</v>
      </c>
      <c r="E26" s="304">
        <f>E25+E21+E11</f>
        <v>0</v>
      </c>
      <c r="F26" s="304"/>
      <c r="G26" s="303"/>
    </row>
    <row r="27" spans="1:7" ht="21" customHeight="1" x14ac:dyDescent="0.25">
      <c r="A27" s="49"/>
      <c r="B27" s="123"/>
      <c r="C27" s="305"/>
      <c r="D27" s="305"/>
      <c r="E27" s="306"/>
      <c r="F27" s="306"/>
      <c r="G27" s="305"/>
    </row>
    <row r="28" spans="1:7" ht="21" customHeight="1" x14ac:dyDescent="0.25">
      <c r="A28" s="48" t="s">
        <v>276</v>
      </c>
      <c r="B28" s="179" t="s">
        <v>193</v>
      </c>
      <c r="C28" s="307"/>
      <c r="D28" s="307"/>
      <c r="E28" s="308"/>
      <c r="F28" s="309"/>
      <c r="G28" s="307"/>
    </row>
    <row r="29" spans="1:7" ht="21" customHeight="1" x14ac:dyDescent="0.25">
      <c r="A29" s="48">
        <v>4</v>
      </c>
      <c r="B29" s="242" t="s">
        <v>277</v>
      </c>
      <c r="C29" s="290"/>
      <c r="D29" s="290"/>
      <c r="E29" s="292"/>
      <c r="F29" s="293"/>
      <c r="G29" s="290"/>
    </row>
    <row r="30" spans="1:7" ht="21" customHeight="1" x14ac:dyDescent="0.25">
      <c r="A30" s="49">
        <v>4.0999999999999996</v>
      </c>
      <c r="B30" s="72" t="s">
        <v>258</v>
      </c>
      <c r="C30" s="290"/>
      <c r="D30" s="290"/>
      <c r="E30" s="292"/>
      <c r="F30" s="293"/>
      <c r="G30" s="290"/>
    </row>
    <row r="31" spans="1:7" ht="21" customHeight="1" x14ac:dyDescent="0.25">
      <c r="A31" s="49">
        <v>4.2</v>
      </c>
      <c r="B31" s="72" t="s">
        <v>278</v>
      </c>
      <c r="C31" s="290"/>
      <c r="D31" s="290"/>
      <c r="E31" s="292"/>
      <c r="F31" s="293"/>
      <c r="G31" s="290"/>
    </row>
    <row r="32" spans="1:7" ht="21" customHeight="1" thickBot="1" x14ac:dyDescent="0.3">
      <c r="A32" s="49">
        <v>4.3</v>
      </c>
      <c r="B32" s="72" t="s">
        <v>279</v>
      </c>
      <c r="C32" s="294"/>
      <c r="D32" s="294"/>
      <c r="E32" s="295"/>
      <c r="F32" s="296"/>
      <c r="G32" s="294"/>
    </row>
    <row r="33" spans="1:7" ht="21" customHeight="1" x14ac:dyDescent="0.25">
      <c r="A33" s="49"/>
      <c r="B33" s="243" t="s">
        <v>280</v>
      </c>
      <c r="C33" s="310">
        <f>SUM(C30:C32)</f>
        <v>0</v>
      </c>
      <c r="D33" s="310">
        <f>SUM(D30:D32)</f>
        <v>0</v>
      </c>
      <c r="E33" s="310">
        <f>SUM(E30:E32)</f>
        <v>0</v>
      </c>
      <c r="F33" s="310"/>
      <c r="G33" s="311"/>
    </row>
    <row r="34" spans="1:7" ht="21" customHeight="1" x14ac:dyDescent="0.25">
      <c r="A34" s="48">
        <v>5</v>
      </c>
      <c r="B34" s="242" t="s">
        <v>281</v>
      </c>
      <c r="C34" s="312"/>
      <c r="D34" s="312"/>
      <c r="E34" s="313"/>
      <c r="F34" s="313"/>
      <c r="G34" s="312"/>
    </row>
    <row r="35" spans="1:7" ht="21" customHeight="1" x14ac:dyDescent="0.25">
      <c r="A35" s="49">
        <v>5.0999999999999996</v>
      </c>
      <c r="B35" s="242" t="s">
        <v>282</v>
      </c>
      <c r="C35" s="312"/>
      <c r="D35" s="312"/>
      <c r="E35" s="313"/>
      <c r="F35" s="313"/>
      <c r="G35" s="312"/>
    </row>
    <row r="36" spans="1:7" ht="21" customHeight="1" x14ac:dyDescent="0.25">
      <c r="A36" s="49">
        <v>5.2</v>
      </c>
      <c r="B36" s="72" t="s">
        <v>283</v>
      </c>
      <c r="C36" s="290"/>
      <c r="D36" s="290"/>
      <c r="E36" s="292"/>
      <c r="F36" s="293"/>
      <c r="G36" s="290"/>
    </row>
    <row r="37" spans="1:7" ht="21" customHeight="1" x14ac:dyDescent="0.25">
      <c r="A37" s="49">
        <v>5.3</v>
      </c>
      <c r="B37" s="72" t="s">
        <v>284</v>
      </c>
      <c r="C37" s="290"/>
      <c r="D37" s="290"/>
      <c r="E37" s="292"/>
      <c r="F37" s="293"/>
      <c r="G37" s="290"/>
    </row>
    <row r="38" spans="1:7" ht="21" customHeight="1" x14ac:dyDescent="0.25">
      <c r="A38" s="49">
        <v>5.4</v>
      </c>
      <c r="B38" s="72" t="s">
        <v>285</v>
      </c>
      <c r="C38" s="290"/>
      <c r="D38" s="290"/>
      <c r="E38" s="292"/>
      <c r="F38" s="293"/>
      <c r="G38" s="290"/>
    </row>
    <row r="39" spans="1:7" ht="21" customHeight="1" thickBot="1" x14ac:dyDescent="0.3">
      <c r="A39" s="49">
        <v>5.5</v>
      </c>
      <c r="B39" s="72" t="s">
        <v>286</v>
      </c>
      <c r="C39" s="294"/>
      <c r="D39" s="294"/>
      <c r="E39" s="295"/>
      <c r="F39" s="296"/>
      <c r="G39" s="294"/>
    </row>
    <row r="40" spans="1:7" ht="21" customHeight="1" x14ac:dyDescent="0.25">
      <c r="A40" s="49"/>
      <c r="B40" s="132" t="s">
        <v>287</v>
      </c>
      <c r="C40" s="314">
        <f>SUM(C35:C39)</f>
        <v>0</v>
      </c>
      <c r="D40" s="314">
        <f>SUM(D35:D39)</f>
        <v>0</v>
      </c>
      <c r="E40" s="314">
        <f>SUM(E35:E39)</f>
        <v>0</v>
      </c>
      <c r="F40" s="299"/>
      <c r="G40" s="298"/>
    </row>
    <row r="41" spans="1:7" ht="21" customHeight="1" x14ac:dyDescent="0.25">
      <c r="A41" s="48">
        <v>6</v>
      </c>
      <c r="B41" s="73" t="s">
        <v>288</v>
      </c>
      <c r="C41" s="292"/>
      <c r="D41" s="292"/>
      <c r="E41" s="292"/>
      <c r="F41" s="293"/>
      <c r="G41" s="290"/>
    </row>
    <row r="42" spans="1:7" ht="21" customHeight="1" x14ac:dyDescent="0.25">
      <c r="A42" s="49">
        <v>6.1</v>
      </c>
      <c r="B42" s="72" t="s">
        <v>289</v>
      </c>
      <c r="C42" s="290"/>
      <c r="D42" s="290"/>
      <c r="E42" s="292"/>
      <c r="F42" s="293"/>
      <c r="G42" s="290"/>
    </row>
    <row r="43" spans="1:7" ht="21" customHeight="1" x14ac:dyDescent="0.25">
      <c r="A43" s="49">
        <v>6.2</v>
      </c>
      <c r="B43" s="72" t="s">
        <v>290</v>
      </c>
      <c r="C43" s="290"/>
      <c r="D43" s="290"/>
      <c r="E43" s="292"/>
      <c r="F43" s="293"/>
      <c r="G43" s="290"/>
    </row>
    <row r="44" spans="1:7" ht="21" customHeight="1" x14ac:dyDescent="0.25">
      <c r="A44" s="49">
        <v>6.3</v>
      </c>
      <c r="B44" s="72" t="s">
        <v>291</v>
      </c>
      <c r="C44" s="290"/>
      <c r="D44" s="290"/>
      <c r="E44" s="292"/>
      <c r="F44" s="293"/>
      <c r="G44" s="290"/>
    </row>
    <row r="45" spans="1:7" ht="21" customHeight="1" x14ac:dyDescent="0.25">
      <c r="A45" s="49">
        <v>6.4</v>
      </c>
      <c r="B45" s="65" t="s">
        <v>292</v>
      </c>
      <c r="C45" s="315"/>
      <c r="D45" s="315"/>
      <c r="E45" s="316"/>
      <c r="F45" s="293"/>
      <c r="G45" s="315"/>
    </row>
    <row r="46" spans="1:7" ht="21" customHeight="1" x14ac:dyDescent="0.25">
      <c r="A46" s="49">
        <v>6.5</v>
      </c>
      <c r="B46" s="65" t="s">
        <v>293</v>
      </c>
      <c r="C46" s="315"/>
      <c r="D46" s="315"/>
      <c r="E46" s="316"/>
      <c r="F46" s="293"/>
      <c r="G46" s="315"/>
    </row>
    <row r="47" spans="1:7" ht="21" customHeight="1" x14ac:dyDescent="0.25">
      <c r="A47" s="49">
        <v>6.6</v>
      </c>
      <c r="B47" s="65" t="s">
        <v>294</v>
      </c>
      <c r="C47" s="315"/>
      <c r="D47" s="315"/>
      <c r="E47" s="316"/>
      <c r="F47" s="293"/>
      <c r="G47" s="315"/>
    </row>
    <row r="48" spans="1:7" ht="21" customHeight="1" x14ac:dyDescent="0.25">
      <c r="A48" s="49">
        <v>6.7</v>
      </c>
      <c r="B48" s="65" t="s">
        <v>295</v>
      </c>
      <c r="C48" s="290"/>
      <c r="D48" s="290"/>
      <c r="E48" s="292"/>
      <c r="F48" s="293"/>
      <c r="G48" s="290"/>
    </row>
    <row r="49" spans="1:7" ht="21" customHeight="1" x14ac:dyDescent="0.25">
      <c r="A49" s="49">
        <v>6.8</v>
      </c>
      <c r="B49" s="65" t="s">
        <v>296</v>
      </c>
      <c r="C49" s="290"/>
      <c r="D49" s="290"/>
      <c r="E49" s="292"/>
      <c r="F49" s="293"/>
      <c r="G49" s="290"/>
    </row>
    <row r="50" spans="1:7" ht="21" customHeight="1" x14ac:dyDescent="0.25">
      <c r="A50" s="49">
        <v>6.9</v>
      </c>
      <c r="B50" s="65" t="s">
        <v>297</v>
      </c>
      <c r="C50" s="290"/>
      <c r="D50" s="290"/>
      <c r="E50" s="292"/>
      <c r="F50" s="293"/>
      <c r="G50" s="290"/>
    </row>
    <row r="51" spans="1:7" ht="21" customHeight="1" x14ac:dyDescent="0.25">
      <c r="A51" s="49">
        <v>6.1</v>
      </c>
      <c r="B51" s="65" t="s">
        <v>298</v>
      </c>
      <c r="C51" s="290"/>
      <c r="D51" s="290"/>
      <c r="E51" s="292"/>
      <c r="F51" s="293"/>
      <c r="G51" s="290"/>
    </row>
    <row r="52" spans="1:7" ht="21" customHeight="1" thickBot="1" x14ac:dyDescent="0.3">
      <c r="A52" s="49">
        <v>6.11</v>
      </c>
      <c r="B52" s="65" t="s">
        <v>299</v>
      </c>
      <c r="C52" s="294"/>
      <c r="D52" s="294"/>
      <c r="E52" s="295"/>
      <c r="F52" s="296"/>
      <c r="G52" s="294"/>
    </row>
    <row r="53" spans="1:7" ht="21" customHeight="1" x14ac:dyDescent="0.25">
      <c r="A53" s="49"/>
      <c r="B53" s="137" t="s">
        <v>300</v>
      </c>
      <c r="C53" s="314">
        <f>SUM(C42:C52)</f>
        <v>0</v>
      </c>
      <c r="D53" s="314">
        <f>SUM(D42:D52)</f>
        <v>0</v>
      </c>
      <c r="E53" s="314">
        <f>SUM(E42:E52)</f>
        <v>0</v>
      </c>
      <c r="F53" s="299"/>
      <c r="G53" s="317"/>
    </row>
    <row r="54" spans="1:7" ht="21" customHeight="1" x14ac:dyDescent="0.25">
      <c r="A54" s="48">
        <v>7</v>
      </c>
      <c r="B54" s="74" t="s">
        <v>268</v>
      </c>
      <c r="C54" s="315"/>
      <c r="D54" s="315"/>
      <c r="E54" s="316"/>
      <c r="F54" s="293"/>
      <c r="G54" s="315"/>
    </row>
    <row r="55" spans="1:7" ht="21" customHeight="1" x14ac:dyDescent="0.25">
      <c r="A55" s="49"/>
      <c r="B55" s="65"/>
      <c r="C55" s="290"/>
      <c r="D55" s="290"/>
      <c r="E55" s="292"/>
      <c r="F55" s="293"/>
      <c r="G55" s="290"/>
    </row>
    <row r="56" spans="1:7" ht="21" customHeight="1" x14ac:dyDescent="0.25">
      <c r="A56" s="48">
        <v>8</v>
      </c>
      <c r="B56" s="74" t="s">
        <v>271</v>
      </c>
      <c r="C56" s="315"/>
      <c r="D56" s="315"/>
      <c r="E56" s="316"/>
      <c r="F56" s="293"/>
      <c r="G56" s="315"/>
    </row>
    <row r="57" spans="1:7" ht="21" customHeight="1" x14ac:dyDescent="0.25">
      <c r="A57" s="49">
        <v>8.1</v>
      </c>
      <c r="B57" s="65" t="s">
        <v>272</v>
      </c>
      <c r="C57" s="290"/>
      <c r="D57" s="290"/>
      <c r="E57" s="292"/>
      <c r="F57" s="293"/>
      <c r="G57" s="290"/>
    </row>
    <row r="58" spans="1:7" ht="21" customHeight="1" thickBot="1" x14ac:dyDescent="0.3">
      <c r="A58" s="49">
        <v>8.1999999999999993</v>
      </c>
      <c r="B58" s="75" t="s">
        <v>273</v>
      </c>
      <c r="C58" s="294"/>
      <c r="D58" s="294"/>
      <c r="E58" s="295"/>
      <c r="F58" s="296"/>
      <c r="G58" s="294"/>
    </row>
    <row r="59" spans="1:7" ht="21" customHeight="1" x14ac:dyDescent="0.25">
      <c r="A59" s="49"/>
      <c r="B59" s="137" t="s">
        <v>274</v>
      </c>
      <c r="C59" s="314">
        <f>SUM(C57:C58)</f>
        <v>0</v>
      </c>
      <c r="D59" s="314">
        <f>SUM(D57:D58)</f>
        <v>0</v>
      </c>
      <c r="E59" s="314">
        <f>SUM(E57:E58)</f>
        <v>0</v>
      </c>
      <c r="F59" s="299"/>
      <c r="G59" s="318"/>
    </row>
    <row r="60" spans="1:7" ht="21" customHeight="1" thickBot="1" x14ac:dyDescent="0.3">
      <c r="A60" s="145"/>
      <c r="B60" s="137" t="s">
        <v>301</v>
      </c>
      <c r="C60" s="319">
        <f>C59+C54+C53+C40+C33</f>
        <v>0</v>
      </c>
      <c r="D60" s="319">
        <f>D59+D54+D53+D40+D33</f>
        <v>0</v>
      </c>
      <c r="E60" s="319">
        <f>E59+E54+E53+E40+E33</f>
        <v>0</v>
      </c>
      <c r="F60" s="304"/>
      <c r="G60" s="320"/>
    </row>
    <row r="61" spans="1:7" ht="21" customHeight="1" x14ac:dyDescent="0.25">
      <c r="A61" s="49"/>
      <c r="B61" s="67"/>
      <c r="C61" s="307"/>
      <c r="D61" s="307"/>
      <c r="E61" s="308"/>
      <c r="F61" s="309"/>
      <c r="G61" s="307"/>
    </row>
    <row r="62" spans="1:7" ht="21" customHeight="1" x14ac:dyDescent="0.25">
      <c r="A62" s="48">
        <v>9</v>
      </c>
      <c r="B62" s="74" t="s">
        <v>302</v>
      </c>
      <c r="C62" s="290"/>
      <c r="D62" s="290"/>
      <c r="E62" s="292"/>
      <c r="F62" s="293"/>
      <c r="G62" s="290"/>
    </row>
    <row r="63" spans="1:7" ht="21" customHeight="1" x14ac:dyDescent="0.25">
      <c r="A63" s="49">
        <v>9.1</v>
      </c>
      <c r="B63" s="67" t="s">
        <v>303</v>
      </c>
      <c r="C63" s="307"/>
      <c r="D63" s="307"/>
      <c r="E63" s="308"/>
      <c r="F63" s="309"/>
      <c r="G63" s="307"/>
    </row>
    <row r="64" spans="1:7" ht="21" customHeight="1" x14ac:dyDescent="0.25">
      <c r="A64" s="49">
        <v>9.1999999999999993</v>
      </c>
      <c r="B64" s="65" t="s">
        <v>304</v>
      </c>
      <c r="C64" s="290"/>
      <c r="D64" s="290"/>
      <c r="E64" s="292"/>
      <c r="F64" s="293"/>
      <c r="G64" s="290"/>
    </row>
    <row r="65" spans="1:7" ht="21" customHeight="1" x14ac:dyDescent="0.25">
      <c r="A65" s="49">
        <v>9.3000000000000007</v>
      </c>
      <c r="B65" s="75" t="s">
        <v>305</v>
      </c>
      <c r="C65" s="290"/>
      <c r="D65" s="290"/>
      <c r="E65" s="292"/>
      <c r="F65" s="293"/>
      <c r="G65" s="290"/>
    </row>
    <row r="66" spans="1:7" ht="21" customHeight="1" thickBot="1" x14ac:dyDescent="0.3">
      <c r="A66" s="172"/>
      <c r="B66" s="137" t="s">
        <v>306</v>
      </c>
      <c r="C66" s="319">
        <f>SUM(C63:C65)</f>
        <v>0</v>
      </c>
      <c r="D66" s="319">
        <f>SUM(D63:D65)</f>
        <v>0</v>
      </c>
      <c r="E66" s="319">
        <f>SUM(E63:E65)</f>
        <v>0</v>
      </c>
      <c r="F66" s="304"/>
      <c r="G66" s="321"/>
    </row>
    <row r="67" spans="1:7" ht="21" customHeight="1" x14ac:dyDescent="0.25">
      <c r="A67" s="173">
        <v>10</v>
      </c>
      <c r="B67" s="76" t="s">
        <v>307</v>
      </c>
      <c r="C67" s="307"/>
      <c r="D67" s="307"/>
      <c r="E67" s="308"/>
      <c r="F67" s="309"/>
      <c r="G67" s="307"/>
    </row>
    <row r="68" spans="1:7" ht="21" customHeight="1" x14ac:dyDescent="0.25">
      <c r="A68" s="172">
        <v>10.1</v>
      </c>
      <c r="B68" s="65" t="s">
        <v>308</v>
      </c>
      <c r="C68" s="315"/>
      <c r="D68" s="315"/>
      <c r="E68" s="316"/>
      <c r="F68" s="293"/>
      <c r="G68" s="315"/>
    </row>
    <row r="69" spans="1:7" ht="21" customHeight="1" x14ac:dyDescent="0.25">
      <c r="A69" s="172">
        <v>10.199999999999999</v>
      </c>
      <c r="B69" s="65" t="s">
        <v>309</v>
      </c>
      <c r="C69" s="290"/>
      <c r="D69" s="290"/>
      <c r="E69" s="292"/>
      <c r="F69" s="293"/>
      <c r="G69" s="290"/>
    </row>
    <row r="70" spans="1:7" ht="21" customHeight="1" x14ac:dyDescent="0.25">
      <c r="A70" s="172">
        <v>10.3</v>
      </c>
      <c r="B70" s="65" t="s">
        <v>310</v>
      </c>
      <c r="C70" s="290"/>
      <c r="D70" s="290"/>
      <c r="E70" s="292"/>
      <c r="F70" s="293"/>
      <c r="G70" s="290"/>
    </row>
    <row r="71" spans="1:7" ht="21" customHeight="1" thickBot="1" x14ac:dyDescent="0.3">
      <c r="A71" s="172"/>
      <c r="B71" s="137" t="s">
        <v>311</v>
      </c>
      <c r="C71" s="319">
        <f>SUM(C68:C70)</f>
        <v>0</v>
      </c>
      <c r="D71" s="319">
        <f>SUM(D68:D70)</f>
        <v>0</v>
      </c>
      <c r="E71" s="319">
        <f>SUM(E68:E70)</f>
        <v>0</v>
      </c>
      <c r="F71" s="304"/>
      <c r="G71" s="320"/>
    </row>
    <row r="72" spans="1:7" ht="21" customHeight="1" x14ac:dyDescent="0.25">
      <c r="A72" s="172"/>
      <c r="B72" s="67"/>
      <c r="C72" s="308"/>
      <c r="D72" s="308"/>
      <c r="E72" s="308"/>
      <c r="F72" s="309"/>
      <c r="G72" s="307"/>
    </row>
    <row r="73" spans="1:7" ht="21" customHeight="1" thickBot="1" x14ac:dyDescent="0.3">
      <c r="A73" s="173">
        <v>11</v>
      </c>
      <c r="B73" s="137" t="s">
        <v>444</v>
      </c>
      <c r="C73" s="319">
        <f>C26+C60+C66+C71</f>
        <v>0</v>
      </c>
      <c r="D73" s="319">
        <f>D26+D60+D66+D71</f>
        <v>0</v>
      </c>
      <c r="E73" s="319">
        <f>E26+E60+E66+E71</f>
        <v>0</v>
      </c>
      <c r="F73" s="304"/>
      <c r="G73" s="320"/>
    </row>
    <row r="74" spans="1:7" ht="21" customHeight="1" x14ac:dyDescent="0.25">
      <c r="A74" s="172"/>
      <c r="B74" s="67"/>
      <c r="C74" s="307"/>
      <c r="D74" s="307"/>
      <c r="E74" s="308"/>
      <c r="F74" s="309"/>
      <c r="G74" s="307"/>
    </row>
    <row r="75" spans="1:7" ht="21" customHeight="1" x14ac:dyDescent="0.25">
      <c r="A75" s="173">
        <v>12</v>
      </c>
      <c r="B75" s="74" t="s">
        <v>312</v>
      </c>
      <c r="C75" s="315"/>
      <c r="D75" s="315"/>
      <c r="E75" s="316"/>
      <c r="F75" s="293"/>
      <c r="G75" s="315"/>
    </row>
    <row r="76" spans="1:7" ht="21" customHeight="1" x14ac:dyDescent="0.25">
      <c r="A76" s="49">
        <v>12.1</v>
      </c>
      <c r="B76" s="65" t="s">
        <v>313</v>
      </c>
      <c r="C76" s="315"/>
      <c r="D76" s="315"/>
      <c r="E76" s="316"/>
      <c r="F76" s="293"/>
      <c r="G76" s="315"/>
    </row>
    <row r="77" spans="1:7" ht="21" customHeight="1" x14ac:dyDescent="0.25">
      <c r="A77" s="49">
        <v>12.2</v>
      </c>
      <c r="B77" s="65" t="s">
        <v>314</v>
      </c>
      <c r="C77" s="315"/>
      <c r="D77" s="315"/>
      <c r="E77" s="316"/>
      <c r="F77" s="293"/>
      <c r="G77" s="315"/>
    </row>
    <row r="78" spans="1:7" ht="21" customHeight="1" x14ac:dyDescent="0.25">
      <c r="A78" s="49">
        <v>12.3</v>
      </c>
      <c r="B78" s="65" t="s">
        <v>315</v>
      </c>
      <c r="C78" s="290"/>
      <c r="D78" s="290"/>
      <c r="E78" s="292"/>
      <c r="F78" s="293">
        <f t="shared" ref="F78:F82" si="0">(C78-D78-E78)</f>
        <v>0</v>
      </c>
      <c r="G78" s="290"/>
    </row>
    <row r="79" spans="1:7" ht="21" customHeight="1" x14ac:dyDescent="0.25">
      <c r="A79" s="49">
        <v>12.4</v>
      </c>
      <c r="B79" s="65" t="s">
        <v>316</v>
      </c>
      <c r="C79" s="290"/>
      <c r="D79" s="290"/>
      <c r="E79" s="292"/>
      <c r="F79" s="293">
        <f t="shared" si="0"/>
        <v>0</v>
      </c>
      <c r="G79" s="290"/>
    </row>
    <row r="80" spans="1:7" ht="21" customHeight="1" thickBot="1" x14ac:dyDescent="0.3">
      <c r="A80" s="49"/>
      <c r="B80" s="137" t="s">
        <v>317</v>
      </c>
      <c r="C80" s="319">
        <f>SUM(C76:C79)</f>
        <v>0</v>
      </c>
      <c r="D80" s="319">
        <f>SUM(D76:D79)</f>
        <v>0</v>
      </c>
      <c r="E80" s="319">
        <f>SUM(E76:E79)</f>
        <v>0</v>
      </c>
      <c r="F80" s="304">
        <f>SUM(F76:F79)</f>
        <v>0</v>
      </c>
      <c r="G80" s="321"/>
    </row>
    <row r="81" spans="1:7" ht="21" customHeight="1" x14ac:dyDescent="0.25">
      <c r="A81" s="49"/>
      <c r="B81" s="67"/>
      <c r="C81" s="308"/>
      <c r="D81" s="308"/>
      <c r="E81" s="308"/>
      <c r="F81" s="309"/>
      <c r="G81" s="307"/>
    </row>
    <row r="82" spans="1:7" ht="21" customHeight="1" thickBot="1" x14ac:dyDescent="0.3">
      <c r="A82" s="48">
        <v>13</v>
      </c>
      <c r="B82" s="137" t="s">
        <v>318</v>
      </c>
      <c r="C82" s="322">
        <f>C80+C73</f>
        <v>0</v>
      </c>
      <c r="D82" s="322">
        <f>D80+D73</f>
        <v>0</v>
      </c>
      <c r="E82" s="322">
        <f>E80+E73</f>
        <v>0</v>
      </c>
      <c r="F82" s="323">
        <f t="shared" si="0"/>
        <v>0</v>
      </c>
      <c r="G82" s="324"/>
    </row>
    <row r="83" spans="1:7" ht="21" customHeight="1" thickTop="1" x14ac:dyDescent="0.25"/>
    <row r="84" spans="1:7" ht="21" customHeight="1" x14ac:dyDescent="0.25">
      <c r="B84" s="1403" t="s">
        <v>319</v>
      </c>
      <c r="C84" s="1404"/>
      <c r="D84" s="1404"/>
      <c r="E84" s="1404"/>
      <c r="F84" s="1404"/>
      <c r="G84" s="1404"/>
    </row>
    <row r="85" spans="1:7" ht="33" customHeight="1" x14ac:dyDescent="0.25">
      <c r="B85" s="1405" t="s">
        <v>320</v>
      </c>
      <c r="C85" s="1405"/>
      <c r="D85" s="1405"/>
      <c r="E85" s="1405"/>
      <c r="F85" s="1405"/>
      <c r="G85" s="1405"/>
    </row>
    <row r="86" spans="1:7" ht="21" customHeight="1" x14ac:dyDescent="0.25">
      <c r="B86" s="1403" t="s">
        <v>445</v>
      </c>
      <c r="C86" s="1404"/>
      <c r="D86" s="1404"/>
      <c r="E86" s="1404"/>
      <c r="F86" s="1404"/>
      <c r="G86" s="1404"/>
    </row>
    <row r="87" spans="1:7" ht="21" customHeight="1" x14ac:dyDescent="0.25"/>
    <row r="88" spans="1:7" ht="21" customHeight="1" x14ac:dyDescent="0.25">
      <c r="E88" s="1381" t="s">
        <v>603</v>
      </c>
      <c r="F88" s="1381"/>
      <c r="G88" s="1381"/>
    </row>
    <row r="89" spans="1:7" ht="21" customHeight="1" x14ac:dyDescent="0.25"/>
    <row r="90" spans="1:7" ht="21" hidden="1" customHeight="1" x14ac:dyDescent="0.25">
      <c r="A90" s="68" t="s">
        <v>319</v>
      </c>
      <c r="B90" s="68"/>
      <c r="C90" s="68"/>
      <c r="D90" s="68"/>
      <c r="E90" s="68"/>
      <c r="F90" s="68"/>
      <c r="G90" s="68"/>
    </row>
    <row r="91" spans="1:7" ht="21" hidden="1" customHeight="1" x14ac:dyDescent="0.25">
      <c r="A91" s="164">
        <v>1</v>
      </c>
      <c r="B91" s="69" t="s">
        <v>475</v>
      </c>
      <c r="C91" s="1400" t="s">
        <v>551</v>
      </c>
      <c r="D91" s="1401"/>
      <c r="E91" s="1401"/>
      <c r="F91" s="1401"/>
      <c r="G91" s="1402"/>
    </row>
    <row r="92" spans="1:7" ht="21" hidden="1" customHeight="1" x14ac:dyDescent="0.25">
      <c r="A92" s="164">
        <v>2</v>
      </c>
      <c r="B92" s="70" t="s">
        <v>482</v>
      </c>
      <c r="C92" s="1400" t="s">
        <v>465</v>
      </c>
      <c r="D92" s="1401"/>
      <c r="E92" s="1401"/>
      <c r="F92" s="1401"/>
      <c r="G92" s="1402"/>
    </row>
    <row r="93" spans="1:7" ht="21" hidden="1" customHeight="1" x14ac:dyDescent="0.25">
      <c r="A93" s="164">
        <v>3</v>
      </c>
      <c r="B93" s="70" t="s">
        <v>467</v>
      </c>
      <c r="C93" s="1400"/>
      <c r="D93" s="1401"/>
      <c r="E93" s="1401"/>
      <c r="F93" s="1401"/>
      <c r="G93" s="1402"/>
    </row>
    <row r="94" spans="1:7" ht="21" hidden="1" customHeight="1" x14ac:dyDescent="0.25">
      <c r="A94" s="164">
        <v>4</v>
      </c>
      <c r="B94" s="70" t="s">
        <v>468</v>
      </c>
      <c r="C94" s="1400" t="s">
        <v>609</v>
      </c>
      <c r="D94" s="1401"/>
      <c r="E94" s="1401"/>
      <c r="F94" s="1401"/>
      <c r="G94" s="1402"/>
    </row>
    <row r="95" spans="1:7" ht="21" hidden="1" customHeight="1" x14ac:dyDescent="0.25">
      <c r="A95" s="164">
        <v>5</v>
      </c>
      <c r="B95" s="70" t="s">
        <v>470</v>
      </c>
      <c r="C95" s="1400"/>
      <c r="D95" s="1401"/>
      <c r="E95" s="1401"/>
      <c r="F95" s="1401"/>
      <c r="G95" s="1402"/>
    </row>
    <row r="96" spans="1:7" hidden="1" x14ac:dyDescent="0.25"/>
    <row r="97" hidden="1" x14ac:dyDescent="0.25"/>
    <row r="98" hidden="1" x14ac:dyDescent="0.25"/>
    <row r="99" hidden="1" x14ac:dyDescent="0.25"/>
  </sheetData>
  <mergeCells count="12">
    <mergeCell ref="A1:B1"/>
    <mergeCell ref="C95:G95"/>
    <mergeCell ref="C91:G91"/>
    <mergeCell ref="C92:G92"/>
    <mergeCell ref="C93:G93"/>
    <mergeCell ref="C94:G94"/>
    <mergeCell ref="B86:G86"/>
    <mergeCell ref="B84:G84"/>
    <mergeCell ref="B85:G85"/>
    <mergeCell ref="F4:G4"/>
    <mergeCell ref="F3:G3"/>
    <mergeCell ref="E88:G88"/>
  </mergeCells>
  <pageMargins left="0.7" right="0.7" top="0.75" bottom="0.75" header="0.3" footer="0.3"/>
  <pageSetup paperSize="9" scale="7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FFFF00"/>
    <pageSetUpPr fitToPage="1"/>
  </sheetPr>
  <dimension ref="A1:I34"/>
  <sheetViews>
    <sheetView showGridLines="0" view="pageBreakPreview" zoomScale="112" zoomScaleNormal="100" zoomScaleSheetLayoutView="112" workbookViewId="0">
      <selection activeCell="D2" sqref="D2"/>
    </sheetView>
  </sheetViews>
  <sheetFormatPr defaultRowHeight="15" x14ac:dyDescent="0.25"/>
  <cols>
    <col min="1" max="1" width="6" style="189" bestFit="1" customWidth="1"/>
    <col min="2" max="2" width="13.5703125" style="189" customWidth="1"/>
    <col min="3" max="3" width="24.42578125" style="189" customWidth="1"/>
    <col min="4" max="4" width="19.7109375" style="189" customWidth="1"/>
    <col min="5" max="5" width="14.42578125" style="189" customWidth="1"/>
    <col min="6" max="6" width="13.85546875" style="189" customWidth="1"/>
    <col min="7" max="7" width="10.42578125" style="189" customWidth="1"/>
    <col min="8" max="8" width="14" style="189" hidden="1" customWidth="1"/>
    <col min="9" max="12" width="0" style="189" hidden="1" customWidth="1"/>
    <col min="13" max="256" width="9.140625" style="189"/>
    <col min="257" max="258" width="6" style="189" bestFit="1" customWidth="1"/>
    <col min="259" max="259" width="24.42578125" style="189" customWidth="1"/>
    <col min="260" max="260" width="19.7109375" style="189" customWidth="1"/>
    <col min="261" max="261" width="14.42578125" style="189" customWidth="1"/>
    <col min="262" max="262" width="15.42578125" style="189" customWidth="1"/>
    <col min="263" max="263" width="10.42578125" style="189" bestFit="1" customWidth="1"/>
    <col min="264" max="264" width="14" style="189" customWidth="1"/>
    <col min="265" max="512" width="9.140625" style="189"/>
    <col min="513" max="514" width="6" style="189" bestFit="1" customWidth="1"/>
    <col min="515" max="515" width="24.42578125" style="189" customWidth="1"/>
    <col min="516" max="516" width="19.7109375" style="189" customWidth="1"/>
    <col min="517" max="517" width="14.42578125" style="189" customWidth="1"/>
    <col min="518" max="518" width="15.42578125" style="189" customWidth="1"/>
    <col min="519" max="519" width="10.42578125" style="189" bestFit="1" customWidth="1"/>
    <col min="520" max="520" width="14" style="189" customWidth="1"/>
    <col min="521" max="768" width="9.140625" style="189"/>
    <col min="769" max="770" width="6" style="189" bestFit="1" customWidth="1"/>
    <col min="771" max="771" width="24.42578125" style="189" customWidth="1"/>
    <col min="772" max="772" width="19.7109375" style="189" customWidth="1"/>
    <col min="773" max="773" width="14.42578125" style="189" customWidth="1"/>
    <col min="774" max="774" width="15.42578125" style="189" customWidth="1"/>
    <col min="775" max="775" width="10.42578125" style="189" bestFit="1" customWidth="1"/>
    <col min="776" max="776" width="14" style="189" customWidth="1"/>
    <col min="777" max="1024" width="9.140625" style="189"/>
    <col min="1025" max="1026" width="6" style="189" bestFit="1" customWidth="1"/>
    <col min="1027" max="1027" width="24.42578125" style="189" customWidth="1"/>
    <col min="1028" max="1028" width="19.7109375" style="189" customWidth="1"/>
    <col min="1029" max="1029" width="14.42578125" style="189" customWidth="1"/>
    <col min="1030" max="1030" width="15.42578125" style="189" customWidth="1"/>
    <col min="1031" max="1031" width="10.42578125" style="189" bestFit="1" customWidth="1"/>
    <col min="1032" max="1032" width="14" style="189" customWidth="1"/>
    <col min="1033" max="1280" width="9.140625" style="189"/>
    <col min="1281" max="1282" width="6" style="189" bestFit="1" customWidth="1"/>
    <col min="1283" max="1283" width="24.42578125" style="189" customWidth="1"/>
    <col min="1284" max="1284" width="19.7109375" style="189" customWidth="1"/>
    <col min="1285" max="1285" width="14.42578125" style="189" customWidth="1"/>
    <col min="1286" max="1286" width="15.42578125" style="189" customWidth="1"/>
    <col min="1287" max="1287" width="10.42578125" style="189" bestFit="1" customWidth="1"/>
    <col min="1288" max="1288" width="14" style="189" customWidth="1"/>
    <col min="1289" max="1536" width="9.140625" style="189"/>
    <col min="1537" max="1538" width="6" style="189" bestFit="1" customWidth="1"/>
    <col min="1539" max="1539" width="24.42578125" style="189" customWidth="1"/>
    <col min="1540" max="1540" width="19.7109375" style="189" customWidth="1"/>
    <col min="1541" max="1541" width="14.42578125" style="189" customWidth="1"/>
    <col min="1542" max="1542" width="15.42578125" style="189" customWidth="1"/>
    <col min="1543" max="1543" width="10.42578125" style="189" bestFit="1" customWidth="1"/>
    <col min="1544" max="1544" width="14" style="189" customWidth="1"/>
    <col min="1545" max="1792" width="9.140625" style="189"/>
    <col min="1793" max="1794" width="6" style="189" bestFit="1" customWidth="1"/>
    <col min="1795" max="1795" width="24.42578125" style="189" customWidth="1"/>
    <col min="1796" max="1796" width="19.7109375" style="189" customWidth="1"/>
    <col min="1797" max="1797" width="14.42578125" style="189" customWidth="1"/>
    <col min="1798" max="1798" width="15.42578125" style="189" customWidth="1"/>
    <col min="1799" max="1799" width="10.42578125" style="189" bestFit="1" customWidth="1"/>
    <col min="1800" max="1800" width="14" style="189" customWidth="1"/>
    <col min="1801" max="2048" width="9.140625" style="189"/>
    <col min="2049" max="2050" width="6" style="189" bestFit="1" customWidth="1"/>
    <col min="2051" max="2051" width="24.42578125" style="189" customWidth="1"/>
    <col min="2052" max="2052" width="19.7109375" style="189" customWidth="1"/>
    <col min="2053" max="2053" width="14.42578125" style="189" customWidth="1"/>
    <col min="2054" max="2054" width="15.42578125" style="189" customWidth="1"/>
    <col min="2055" max="2055" width="10.42578125" style="189" bestFit="1" customWidth="1"/>
    <col min="2056" max="2056" width="14" style="189" customWidth="1"/>
    <col min="2057" max="2304" width="9.140625" style="189"/>
    <col min="2305" max="2306" width="6" style="189" bestFit="1" customWidth="1"/>
    <col min="2307" max="2307" width="24.42578125" style="189" customWidth="1"/>
    <col min="2308" max="2308" width="19.7109375" style="189" customWidth="1"/>
    <col min="2309" max="2309" width="14.42578125" style="189" customWidth="1"/>
    <col min="2310" max="2310" width="15.42578125" style="189" customWidth="1"/>
    <col min="2311" max="2311" width="10.42578125" style="189" bestFit="1" customWidth="1"/>
    <col min="2312" max="2312" width="14" style="189" customWidth="1"/>
    <col min="2313" max="2560" width="9.140625" style="189"/>
    <col min="2561" max="2562" width="6" style="189" bestFit="1" customWidth="1"/>
    <col min="2563" max="2563" width="24.42578125" style="189" customWidth="1"/>
    <col min="2564" max="2564" width="19.7109375" style="189" customWidth="1"/>
    <col min="2565" max="2565" width="14.42578125" style="189" customWidth="1"/>
    <col min="2566" max="2566" width="15.42578125" style="189" customWidth="1"/>
    <col min="2567" max="2567" width="10.42578125" style="189" bestFit="1" customWidth="1"/>
    <col min="2568" max="2568" width="14" style="189" customWidth="1"/>
    <col min="2569" max="2816" width="9.140625" style="189"/>
    <col min="2817" max="2818" width="6" style="189" bestFit="1" customWidth="1"/>
    <col min="2819" max="2819" width="24.42578125" style="189" customWidth="1"/>
    <col min="2820" max="2820" width="19.7109375" style="189" customWidth="1"/>
    <col min="2821" max="2821" width="14.42578125" style="189" customWidth="1"/>
    <col min="2822" max="2822" width="15.42578125" style="189" customWidth="1"/>
    <col min="2823" max="2823" width="10.42578125" style="189" bestFit="1" customWidth="1"/>
    <col min="2824" max="2824" width="14" style="189" customWidth="1"/>
    <col min="2825" max="3072" width="9.140625" style="189"/>
    <col min="3073" max="3074" width="6" style="189" bestFit="1" customWidth="1"/>
    <col min="3075" max="3075" width="24.42578125" style="189" customWidth="1"/>
    <col min="3076" max="3076" width="19.7109375" style="189" customWidth="1"/>
    <col min="3077" max="3077" width="14.42578125" style="189" customWidth="1"/>
    <col min="3078" max="3078" width="15.42578125" style="189" customWidth="1"/>
    <col min="3079" max="3079" width="10.42578125" style="189" bestFit="1" customWidth="1"/>
    <col min="3080" max="3080" width="14" style="189" customWidth="1"/>
    <col min="3081" max="3328" width="9.140625" style="189"/>
    <col min="3329" max="3330" width="6" style="189" bestFit="1" customWidth="1"/>
    <col min="3331" max="3331" width="24.42578125" style="189" customWidth="1"/>
    <col min="3332" max="3332" width="19.7109375" style="189" customWidth="1"/>
    <col min="3333" max="3333" width="14.42578125" style="189" customWidth="1"/>
    <col min="3334" max="3334" width="15.42578125" style="189" customWidth="1"/>
    <col min="3335" max="3335" width="10.42578125" style="189" bestFit="1" customWidth="1"/>
    <col min="3336" max="3336" width="14" style="189" customWidth="1"/>
    <col min="3337" max="3584" width="9.140625" style="189"/>
    <col min="3585" max="3586" width="6" style="189" bestFit="1" customWidth="1"/>
    <col min="3587" max="3587" width="24.42578125" style="189" customWidth="1"/>
    <col min="3588" max="3588" width="19.7109375" style="189" customWidth="1"/>
    <col min="3589" max="3589" width="14.42578125" style="189" customWidth="1"/>
    <col min="3590" max="3590" width="15.42578125" style="189" customWidth="1"/>
    <col min="3591" max="3591" width="10.42578125" style="189" bestFit="1" customWidth="1"/>
    <col min="3592" max="3592" width="14" style="189" customWidth="1"/>
    <col min="3593" max="3840" width="9.140625" style="189"/>
    <col min="3841" max="3842" width="6" style="189" bestFit="1" customWidth="1"/>
    <col min="3843" max="3843" width="24.42578125" style="189" customWidth="1"/>
    <col min="3844" max="3844" width="19.7109375" style="189" customWidth="1"/>
    <col min="3845" max="3845" width="14.42578125" style="189" customWidth="1"/>
    <col min="3846" max="3846" width="15.42578125" style="189" customWidth="1"/>
    <col min="3847" max="3847" width="10.42578125" style="189" bestFit="1" customWidth="1"/>
    <col min="3848" max="3848" width="14" style="189" customWidth="1"/>
    <col min="3849" max="4096" width="9.140625" style="189"/>
    <col min="4097" max="4098" width="6" style="189" bestFit="1" customWidth="1"/>
    <col min="4099" max="4099" width="24.42578125" style="189" customWidth="1"/>
    <col min="4100" max="4100" width="19.7109375" style="189" customWidth="1"/>
    <col min="4101" max="4101" width="14.42578125" style="189" customWidth="1"/>
    <col min="4102" max="4102" width="15.42578125" style="189" customWidth="1"/>
    <col min="4103" max="4103" width="10.42578125" style="189" bestFit="1" customWidth="1"/>
    <col min="4104" max="4104" width="14" style="189" customWidth="1"/>
    <col min="4105" max="4352" width="9.140625" style="189"/>
    <col min="4353" max="4354" width="6" style="189" bestFit="1" customWidth="1"/>
    <col min="4355" max="4355" width="24.42578125" style="189" customWidth="1"/>
    <col min="4356" max="4356" width="19.7109375" style="189" customWidth="1"/>
    <col min="4357" max="4357" width="14.42578125" style="189" customWidth="1"/>
    <col min="4358" max="4358" width="15.42578125" style="189" customWidth="1"/>
    <col min="4359" max="4359" width="10.42578125" style="189" bestFit="1" customWidth="1"/>
    <col min="4360" max="4360" width="14" style="189" customWidth="1"/>
    <col min="4361" max="4608" width="9.140625" style="189"/>
    <col min="4609" max="4610" width="6" style="189" bestFit="1" customWidth="1"/>
    <col min="4611" max="4611" width="24.42578125" style="189" customWidth="1"/>
    <col min="4612" max="4612" width="19.7109375" style="189" customWidth="1"/>
    <col min="4613" max="4613" width="14.42578125" style="189" customWidth="1"/>
    <col min="4614" max="4614" width="15.42578125" style="189" customWidth="1"/>
    <col min="4615" max="4615" width="10.42578125" style="189" bestFit="1" customWidth="1"/>
    <col min="4616" max="4616" width="14" style="189" customWidth="1"/>
    <col min="4617" max="4864" width="9.140625" style="189"/>
    <col min="4865" max="4866" width="6" style="189" bestFit="1" customWidth="1"/>
    <col min="4867" max="4867" width="24.42578125" style="189" customWidth="1"/>
    <col min="4868" max="4868" width="19.7109375" style="189" customWidth="1"/>
    <col min="4869" max="4869" width="14.42578125" style="189" customWidth="1"/>
    <col min="4870" max="4870" width="15.42578125" style="189" customWidth="1"/>
    <col min="4871" max="4871" width="10.42578125" style="189" bestFit="1" customWidth="1"/>
    <col min="4872" max="4872" width="14" style="189" customWidth="1"/>
    <col min="4873" max="5120" width="9.140625" style="189"/>
    <col min="5121" max="5122" width="6" style="189" bestFit="1" customWidth="1"/>
    <col min="5123" max="5123" width="24.42578125" style="189" customWidth="1"/>
    <col min="5124" max="5124" width="19.7109375" style="189" customWidth="1"/>
    <col min="5125" max="5125" width="14.42578125" style="189" customWidth="1"/>
    <col min="5126" max="5126" width="15.42578125" style="189" customWidth="1"/>
    <col min="5127" max="5127" width="10.42578125" style="189" bestFit="1" customWidth="1"/>
    <col min="5128" max="5128" width="14" style="189" customWidth="1"/>
    <col min="5129" max="5376" width="9.140625" style="189"/>
    <col min="5377" max="5378" width="6" style="189" bestFit="1" customWidth="1"/>
    <col min="5379" max="5379" width="24.42578125" style="189" customWidth="1"/>
    <col min="5380" max="5380" width="19.7109375" style="189" customWidth="1"/>
    <col min="5381" max="5381" width="14.42578125" style="189" customWidth="1"/>
    <col min="5382" max="5382" width="15.42578125" style="189" customWidth="1"/>
    <col min="5383" max="5383" width="10.42578125" style="189" bestFit="1" customWidth="1"/>
    <col min="5384" max="5384" width="14" style="189" customWidth="1"/>
    <col min="5385" max="5632" width="9.140625" style="189"/>
    <col min="5633" max="5634" width="6" style="189" bestFit="1" customWidth="1"/>
    <col min="5635" max="5635" width="24.42578125" style="189" customWidth="1"/>
    <col min="5636" max="5636" width="19.7109375" style="189" customWidth="1"/>
    <col min="5637" max="5637" width="14.42578125" style="189" customWidth="1"/>
    <col min="5638" max="5638" width="15.42578125" style="189" customWidth="1"/>
    <col min="5639" max="5639" width="10.42578125" style="189" bestFit="1" customWidth="1"/>
    <col min="5640" max="5640" width="14" style="189" customWidth="1"/>
    <col min="5641" max="5888" width="9.140625" style="189"/>
    <col min="5889" max="5890" width="6" style="189" bestFit="1" customWidth="1"/>
    <col min="5891" max="5891" width="24.42578125" style="189" customWidth="1"/>
    <col min="5892" max="5892" width="19.7109375" style="189" customWidth="1"/>
    <col min="5893" max="5893" width="14.42578125" style="189" customWidth="1"/>
    <col min="5894" max="5894" width="15.42578125" style="189" customWidth="1"/>
    <col min="5895" max="5895" width="10.42578125" style="189" bestFit="1" customWidth="1"/>
    <col min="5896" max="5896" width="14" style="189" customWidth="1"/>
    <col min="5897" max="6144" width="9.140625" style="189"/>
    <col min="6145" max="6146" width="6" style="189" bestFit="1" customWidth="1"/>
    <col min="6147" max="6147" width="24.42578125" style="189" customWidth="1"/>
    <col min="6148" max="6148" width="19.7109375" style="189" customWidth="1"/>
    <col min="6149" max="6149" width="14.42578125" style="189" customWidth="1"/>
    <col min="6150" max="6150" width="15.42578125" style="189" customWidth="1"/>
    <col min="6151" max="6151" width="10.42578125" style="189" bestFit="1" customWidth="1"/>
    <col min="6152" max="6152" width="14" style="189" customWidth="1"/>
    <col min="6153" max="6400" width="9.140625" style="189"/>
    <col min="6401" max="6402" width="6" style="189" bestFit="1" customWidth="1"/>
    <col min="6403" max="6403" width="24.42578125" style="189" customWidth="1"/>
    <col min="6404" max="6404" width="19.7109375" style="189" customWidth="1"/>
    <col min="6405" max="6405" width="14.42578125" style="189" customWidth="1"/>
    <col min="6406" max="6406" width="15.42578125" style="189" customWidth="1"/>
    <col min="6407" max="6407" width="10.42578125" style="189" bestFit="1" customWidth="1"/>
    <col min="6408" max="6408" width="14" style="189" customWidth="1"/>
    <col min="6409" max="6656" width="9.140625" style="189"/>
    <col min="6657" max="6658" width="6" style="189" bestFit="1" customWidth="1"/>
    <col min="6659" max="6659" width="24.42578125" style="189" customWidth="1"/>
    <col min="6660" max="6660" width="19.7109375" style="189" customWidth="1"/>
    <col min="6661" max="6661" width="14.42578125" style="189" customWidth="1"/>
    <col min="6662" max="6662" width="15.42578125" style="189" customWidth="1"/>
    <col min="6663" max="6663" width="10.42578125" style="189" bestFit="1" customWidth="1"/>
    <col min="6664" max="6664" width="14" style="189" customWidth="1"/>
    <col min="6665" max="6912" width="9.140625" style="189"/>
    <col min="6913" max="6914" width="6" style="189" bestFit="1" customWidth="1"/>
    <col min="6915" max="6915" width="24.42578125" style="189" customWidth="1"/>
    <col min="6916" max="6916" width="19.7109375" style="189" customWidth="1"/>
    <col min="6917" max="6917" width="14.42578125" style="189" customWidth="1"/>
    <col min="6918" max="6918" width="15.42578125" style="189" customWidth="1"/>
    <col min="6919" max="6919" width="10.42578125" style="189" bestFit="1" customWidth="1"/>
    <col min="6920" max="6920" width="14" style="189" customWidth="1"/>
    <col min="6921" max="7168" width="9.140625" style="189"/>
    <col min="7169" max="7170" width="6" style="189" bestFit="1" customWidth="1"/>
    <col min="7171" max="7171" width="24.42578125" style="189" customWidth="1"/>
    <col min="7172" max="7172" width="19.7109375" style="189" customWidth="1"/>
    <col min="7173" max="7173" width="14.42578125" style="189" customWidth="1"/>
    <col min="7174" max="7174" width="15.42578125" style="189" customWidth="1"/>
    <col min="7175" max="7175" width="10.42578125" style="189" bestFit="1" customWidth="1"/>
    <col min="7176" max="7176" width="14" style="189" customWidth="1"/>
    <col min="7177" max="7424" width="9.140625" style="189"/>
    <col min="7425" max="7426" width="6" style="189" bestFit="1" customWidth="1"/>
    <col min="7427" max="7427" width="24.42578125" style="189" customWidth="1"/>
    <col min="7428" max="7428" width="19.7109375" style="189" customWidth="1"/>
    <col min="7429" max="7429" width="14.42578125" style="189" customWidth="1"/>
    <col min="7430" max="7430" width="15.42578125" style="189" customWidth="1"/>
    <col min="7431" max="7431" width="10.42578125" style="189" bestFit="1" customWidth="1"/>
    <col min="7432" max="7432" width="14" style="189" customWidth="1"/>
    <col min="7433" max="7680" width="9.140625" style="189"/>
    <col min="7681" max="7682" width="6" style="189" bestFit="1" customWidth="1"/>
    <col min="7683" max="7683" width="24.42578125" style="189" customWidth="1"/>
    <col min="7684" max="7684" width="19.7109375" style="189" customWidth="1"/>
    <col min="7685" max="7685" width="14.42578125" style="189" customWidth="1"/>
    <col min="7686" max="7686" width="15.42578125" style="189" customWidth="1"/>
    <col min="7687" max="7687" width="10.42578125" style="189" bestFit="1" customWidth="1"/>
    <col min="7688" max="7688" width="14" style="189" customWidth="1"/>
    <col min="7689" max="7936" width="9.140625" style="189"/>
    <col min="7937" max="7938" width="6" style="189" bestFit="1" customWidth="1"/>
    <col min="7939" max="7939" width="24.42578125" style="189" customWidth="1"/>
    <col min="7940" max="7940" width="19.7109375" style="189" customWidth="1"/>
    <col min="7941" max="7941" width="14.42578125" style="189" customWidth="1"/>
    <col min="7942" max="7942" width="15.42578125" style="189" customWidth="1"/>
    <col min="7943" max="7943" width="10.42578125" style="189" bestFit="1" customWidth="1"/>
    <col min="7944" max="7944" width="14" style="189" customWidth="1"/>
    <col min="7945" max="8192" width="9.140625" style="189"/>
    <col min="8193" max="8194" width="6" style="189" bestFit="1" customWidth="1"/>
    <col min="8195" max="8195" width="24.42578125" style="189" customWidth="1"/>
    <col min="8196" max="8196" width="19.7109375" style="189" customWidth="1"/>
    <col min="8197" max="8197" width="14.42578125" style="189" customWidth="1"/>
    <col min="8198" max="8198" width="15.42578125" style="189" customWidth="1"/>
    <col min="8199" max="8199" width="10.42578125" style="189" bestFit="1" customWidth="1"/>
    <col min="8200" max="8200" width="14" style="189" customWidth="1"/>
    <col min="8201" max="8448" width="9.140625" style="189"/>
    <col min="8449" max="8450" width="6" style="189" bestFit="1" customWidth="1"/>
    <col min="8451" max="8451" width="24.42578125" style="189" customWidth="1"/>
    <col min="8452" max="8452" width="19.7109375" style="189" customWidth="1"/>
    <col min="8453" max="8453" width="14.42578125" style="189" customWidth="1"/>
    <col min="8454" max="8454" width="15.42578125" style="189" customWidth="1"/>
    <col min="8455" max="8455" width="10.42578125" style="189" bestFit="1" customWidth="1"/>
    <col min="8456" max="8456" width="14" style="189" customWidth="1"/>
    <col min="8457" max="8704" width="9.140625" style="189"/>
    <col min="8705" max="8706" width="6" style="189" bestFit="1" customWidth="1"/>
    <col min="8707" max="8707" width="24.42578125" style="189" customWidth="1"/>
    <col min="8708" max="8708" width="19.7109375" style="189" customWidth="1"/>
    <col min="8709" max="8709" width="14.42578125" style="189" customWidth="1"/>
    <col min="8710" max="8710" width="15.42578125" style="189" customWidth="1"/>
    <col min="8711" max="8711" width="10.42578125" style="189" bestFit="1" customWidth="1"/>
    <col min="8712" max="8712" width="14" style="189" customWidth="1"/>
    <col min="8713" max="8960" width="9.140625" style="189"/>
    <col min="8961" max="8962" width="6" style="189" bestFit="1" customWidth="1"/>
    <col min="8963" max="8963" width="24.42578125" style="189" customWidth="1"/>
    <col min="8964" max="8964" width="19.7109375" style="189" customWidth="1"/>
    <col min="8965" max="8965" width="14.42578125" style="189" customWidth="1"/>
    <col min="8966" max="8966" width="15.42578125" style="189" customWidth="1"/>
    <col min="8967" max="8967" width="10.42578125" style="189" bestFit="1" customWidth="1"/>
    <col min="8968" max="8968" width="14" style="189" customWidth="1"/>
    <col min="8969" max="9216" width="9.140625" style="189"/>
    <col min="9217" max="9218" width="6" style="189" bestFit="1" customWidth="1"/>
    <col min="9219" max="9219" width="24.42578125" style="189" customWidth="1"/>
    <col min="9220" max="9220" width="19.7109375" style="189" customWidth="1"/>
    <col min="9221" max="9221" width="14.42578125" style="189" customWidth="1"/>
    <col min="9222" max="9222" width="15.42578125" style="189" customWidth="1"/>
    <col min="9223" max="9223" width="10.42578125" style="189" bestFit="1" customWidth="1"/>
    <col min="9224" max="9224" width="14" style="189" customWidth="1"/>
    <col min="9225" max="9472" width="9.140625" style="189"/>
    <col min="9473" max="9474" width="6" style="189" bestFit="1" customWidth="1"/>
    <col min="9475" max="9475" width="24.42578125" style="189" customWidth="1"/>
    <col min="9476" max="9476" width="19.7109375" style="189" customWidth="1"/>
    <col min="9477" max="9477" width="14.42578125" style="189" customWidth="1"/>
    <col min="9478" max="9478" width="15.42578125" style="189" customWidth="1"/>
    <col min="9479" max="9479" width="10.42578125" style="189" bestFit="1" customWidth="1"/>
    <col min="9480" max="9480" width="14" style="189" customWidth="1"/>
    <col min="9481" max="9728" width="9.140625" style="189"/>
    <col min="9729" max="9730" width="6" style="189" bestFit="1" customWidth="1"/>
    <col min="9731" max="9731" width="24.42578125" style="189" customWidth="1"/>
    <col min="9732" max="9732" width="19.7109375" style="189" customWidth="1"/>
    <col min="9733" max="9733" width="14.42578125" style="189" customWidth="1"/>
    <col min="9734" max="9734" width="15.42578125" style="189" customWidth="1"/>
    <col min="9735" max="9735" width="10.42578125" style="189" bestFit="1" customWidth="1"/>
    <col min="9736" max="9736" width="14" style="189" customWidth="1"/>
    <col min="9737" max="9984" width="9.140625" style="189"/>
    <col min="9985" max="9986" width="6" style="189" bestFit="1" customWidth="1"/>
    <col min="9987" max="9987" width="24.42578125" style="189" customWidth="1"/>
    <col min="9988" max="9988" width="19.7109375" style="189" customWidth="1"/>
    <col min="9989" max="9989" width="14.42578125" style="189" customWidth="1"/>
    <col min="9990" max="9990" width="15.42578125" style="189" customWidth="1"/>
    <col min="9991" max="9991" width="10.42578125" style="189" bestFit="1" customWidth="1"/>
    <col min="9992" max="9992" width="14" style="189" customWidth="1"/>
    <col min="9993" max="10240" width="9.140625" style="189"/>
    <col min="10241" max="10242" width="6" style="189" bestFit="1" customWidth="1"/>
    <col min="10243" max="10243" width="24.42578125" style="189" customWidth="1"/>
    <col min="10244" max="10244" width="19.7109375" style="189" customWidth="1"/>
    <col min="10245" max="10245" width="14.42578125" style="189" customWidth="1"/>
    <col min="10246" max="10246" width="15.42578125" style="189" customWidth="1"/>
    <col min="10247" max="10247" width="10.42578125" style="189" bestFit="1" customWidth="1"/>
    <col min="10248" max="10248" width="14" style="189" customWidth="1"/>
    <col min="10249" max="10496" width="9.140625" style="189"/>
    <col min="10497" max="10498" width="6" style="189" bestFit="1" customWidth="1"/>
    <col min="10499" max="10499" width="24.42578125" style="189" customWidth="1"/>
    <col min="10500" max="10500" width="19.7109375" style="189" customWidth="1"/>
    <col min="10501" max="10501" width="14.42578125" style="189" customWidth="1"/>
    <col min="10502" max="10502" width="15.42578125" style="189" customWidth="1"/>
    <col min="10503" max="10503" width="10.42578125" style="189" bestFit="1" customWidth="1"/>
    <col min="10504" max="10504" width="14" style="189" customWidth="1"/>
    <col min="10505" max="10752" width="9.140625" style="189"/>
    <col min="10753" max="10754" width="6" style="189" bestFit="1" customWidth="1"/>
    <col min="10755" max="10755" width="24.42578125" style="189" customWidth="1"/>
    <col min="10756" max="10756" width="19.7109375" style="189" customWidth="1"/>
    <col min="10757" max="10757" width="14.42578125" style="189" customWidth="1"/>
    <col min="10758" max="10758" width="15.42578125" style="189" customWidth="1"/>
    <col min="10759" max="10759" width="10.42578125" style="189" bestFit="1" customWidth="1"/>
    <col min="10760" max="10760" width="14" style="189" customWidth="1"/>
    <col min="10761" max="11008" width="9.140625" style="189"/>
    <col min="11009" max="11010" width="6" style="189" bestFit="1" customWidth="1"/>
    <col min="11011" max="11011" width="24.42578125" style="189" customWidth="1"/>
    <col min="11012" max="11012" width="19.7109375" style="189" customWidth="1"/>
    <col min="11013" max="11013" width="14.42578125" style="189" customWidth="1"/>
    <col min="11014" max="11014" width="15.42578125" style="189" customWidth="1"/>
    <col min="11015" max="11015" width="10.42578125" style="189" bestFit="1" customWidth="1"/>
    <col min="11016" max="11016" width="14" style="189" customWidth="1"/>
    <col min="11017" max="11264" width="9.140625" style="189"/>
    <col min="11265" max="11266" width="6" style="189" bestFit="1" customWidth="1"/>
    <col min="11267" max="11267" width="24.42578125" style="189" customWidth="1"/>
    <col min="11268" max="11268" width="19.7109375" style="189" customWidth="1"/>
    <col min="11269" max="11269" width="14.42578125" style="189" customWidth="1"/>
    <col min="11270" max="11270" width="15.42578125" style="189" customWidth="1"/>
    <col min="11271" max="11271" width="10.42578125" style="189" bestFit="1" customWidth="1"/>
    <col min="11272" max="11272" width="14" style="189" customWidth="1"/>
    <col min="11273" max="11520" width="9.140625" style="189"/>
    <col min="11521" max="11522" width="6" style="189" bestFit="1" customWidth="1"/>
    <col min="11523" max="11523" width="24.42578125" style="189" customWidth="1"/>
    <col min="11524" max="11524" width="19.7109375" style="189" customWidth="1"/>
    <col min="11525" max="11525" width="14.42578125" style="189" customWidth="1"/>
    <col min="11526" max="11526" width="15.42578125" style="189" customWidth="1"/>
    <col min="11527" max="11527" width="10.42578125" style="189" bestFit="1" customWidth="1"/>
    <col min="11528" max="11528" width="14" style="189" customWidth="1"/>
    <col min="11529" max="11776" width="9.140625" style="189"/>
    <col min="11777" max="11778" width="6" style="189" bestFit="1" customWidth="1"/>
    <col min="11779" max="11779" width="24.42578125" style="189" customWidth="1"/>
    <col min="11780" max="11780" width="19.7109375" style="189" customWidth="1"/>
    <col min="11781" max="11781" width="14.42578125" style="189" customWidth="1"/>
    <col min="11782" max="11782" width="15.42578125" style="189" customWidth="1"/>
    <col min="11783" max="11783" width="10.42578125" style="189" bestFit="1" customWidth="1"/>
    <col min="11784" max="11784" width="14" style="189" customWidth="1"/>
    <col min="11785" max="12032" width="9.140625" style="189"/>
    <col min="12033" max="12034" width="6" style="189" bestFit="1" customWidth="1"/>
    <col min="12035" max="12035" width="24.42578125" style="189" customWidth="1"/>
    <col min="12036" max="12036" width="19.7109375" style="189" customWidth="1"/>
    <col min="12037" max="12037" width="14.42578125" style="189" customWidth="1"/>
    <col min="12038" max="12038" width="15.42578125" style="189" customWidth="1"/>
    <col min="12039" max="12039" width="10.42578125" style="189" bestFit="1" customWidth="1"/>
    <col min="12040" max="12040" width="14" style="189" customWidth="1"/>
    <col min="12041" max="12288" width="9.140625" style="189"/>
    <col min="12289" max="12290" width="6" style="189" bestFit="1" customWidth="1"/>
    <col min="12291" max="12291" width="24.42578125" style="189" customWidth="1"/>
    <col min="12292" max="12292" width="19.7109375" style="189" customWidth="1"/>
    <col min="12293" max="12293" width="14.42578125" style="189" customWidth="1"/>
    <col min="12294" max="12294" width="15.42578125" style="189" customWidth="1"/>
    <col min="12295" max="12295" width="10.42578125" style="189" bestFit="1" customWidth="1"/>
    <col min="12296" max="12296" width="14" style="189" customWidth="1"/>
    <col min="12297" max="12544" width="9.140625" style="189"/>
    <col min="12545" max="12546" width="6" style="189" bestFit="1" customWidth="1"/>
    <col min="12547" max="12547" width="24.42578125" style="189" customWidth="1"/>
    <col min="12548" max="12548" width="19.7109375" style="189" customWidth="1"/>
    <col min="12549" max="12549" width="14.42578125" style="189" customWidth="1"/>
    <col min="12550" max="12550" width="15.42578125" style="189" customWidth="1"/>
    <col min="12551" max="12551" width="10.42578125" style="189" bestFit="1" customWidth="1"/>
    <col min="12552" max="12552" width="14" style="189" customWidth="1"/>
    <col min="12553" max="12800" width="9.140625" style="189"/>
    <col min="12801" max="12802" width="6" style="189" bestFit="1" customWidth="1"/>
    <col min="12803" max="12803" width="24.42578125" style="189" customWidth="1"/>
    <col min="12804" max="12804" width="19.7109375" style="189" customWidth="1"/>
    <col min="12805" max="12805" width="14.42578125" style="189" customWidth="1"/>
    <col min="12806" max="12806" width="15.42578125" style="189" customWidth="1"/>
    <col min="12807" max="12807" width="10.42578125" style="189" bestFit="1" customWidth="1"/>
    <col min="12808" max="12808" width="14" style="189" customWidth="1"/>
    <col min="12809" max="13056" width="9.140625" style="189"/>
    <col min="13057" max="13058" width="6" style="189" bestFit="1" customWidth="1"/>
    <col min="13059" max="13059" width="24.42578125" style="189" customWidth="1"/>
    <col min="13060" max="13060" width="19.7109375" style="189" customWidth="1"/>
    <col min="13061" max="13061" width="14.42578125" style="189" customWidth="1"/>
    <col min="13062" max="13062" width="15.42578125" style="189" customWidth="1"/>
    <col min="13063" max="13063" width="10.42578125" style="189" bestFit="1" customWidth="1"/>
    <col min="13064" max="13064" width="14" style="189" customWidth="1"/>
    <col min="13065" max="13312" width="9.140625" style="189"/>
    <col min="13313" max="13314" width="6" style="189" bestFit="1" customWidth="1"/>
    <col min="13315" max="13315" width="24.42578125" style="189" customWidth="1"/>
    <col min="13316" max="13316" width="19.7109375" style="189" customWidth="1"/>
    <col min="13317" max="13317" width="14.42578125" style="189" customWidth="1"/>
    <col min="13318" max="13318" width="15.42578125" style="189" customWidth="1"/>
    <col min="13319" max="13319" width="10.42578125" style="189" bestFit="1" customWidth="1"/>
    <col min="13320" max="13320" width="14" style="189" customWidth="1"/>
    <col min="13321" max="13568" width="9.140625" style="189"/>
    <col min="13569" max="13570" width="6" style="189" bestFit="1" customWidth="1"/>
    <col min="13571" max="13571" width="24.42578125" style="189" customWidth="1"/>
    <col min="13572" max="13572" width="19.7109375" style="189" customWidth="1"/>
    <col min="13573" max="13573" width="14.42578125" style="189" customWidth="1"/>
    <col min="13574" max="13574" width="15.42578125" style="189" customWidth="1"/>
    <col min="13575" max="13575" width="10.42578125" style="189" bestFit="1" customWidth="1"/>
    <col min="13576" max="13576" width="14" style="189" customWidth="1"/>
    <col min="13577" max="13824" width="9.140625" style="189"/>
    <col min="13825" max="13826" width="6" style="189" bestFit="1" customWidth="1"/>
    <col min="13827" max="13827" width="24.42578125" style="189" customWidth="1"/>
    <col min="13828" max="13828" width="19.7109375" style="189" customWidth="1"/>
    <col min="13829" max="13829" width="14.42578125" style="189" customWidth="1"/>
    <col min="13830" max="13830" width="15.42578125" style="189" customWidth="1"/>
    <col min="13831" max="13831" width="10.42578125" style="189" bestFit="1" customWidth="1"/>
    <col min="13832" max="13832" width="14" style="189" customWidth="1"/>
    <col min="13833" max="14080" width="9.140625" style="189"/>
    <col min="14081" max="14082" width="6" style="189" bestFit="1" customWidth="1"/>
    <col min="14083" max="14083" width="24.42578125" style="189" customWidth="1"/>
    <col min="14084" max="14084" width="19.7109375" style="189" customWidth="1"/>
    <col min="14085" max="14085" width="14.42578125" style="189" customWidth="1"/>
    <col min="14086" max="14086" width="15.42578125" style="189" customWidth="1"/>
    <col min="14087" max="14087" width="10.42578125" style="189" bestFit="1" customWidth="1"/>
    <col min="14088" max="14088" width="14" style="189" customWidth="1"/>
    <col min="14089" max="14336" width="9.140625" style="189"/>
    <col min="14337" max="14338" width="6" style="189" bestFit="1" customWidth="1"/>
    <col min="14339" max="14339" width="24.42578125" style="189" customWidth="1"/>
    <col min="14340" max="14340" width="19.7109375" style="189" customWidth="1"/>
    <col min="14341" max="14341" width="14.42578125" style="189" customWidth="1"/>
    <col min="14342" max="14342" width="15.42578125" style="189" customWidth="1"/>
    <col min="14343" max="14343" width="10.42578125" style="189" bestFit="1" customWidth="1"/>
    <col min="14344" max="14344" width="14" style="189" customWidth="1"/>
    <col min="14345" max="14592" width="9.140625" style="189"/>
    <col min="14593" max="14594" width="6" style="189" bestFit="1" customWidth="1"/>
    <col min="14595" max="14595" width="24.42578125" style="189" customWidth="1"/>
    <col min="14596" max="14596" width="19.7109375" style="189" customWidth="1"/>
    <col min="14597" max="14597" width="14.42578125" style="189" customWidth="1"/>
    <col min="14598" max="14598" width="15.42578125" style="189" customWidth="1"/>
    <col min="14599" max="14599" width="10.42578125" style="189" bestFit="1" customWidth="1"/>
    <col min="14600" max="14600" width="14" style="189" customWidth="1"/>
    <col min="14601" max="14848" width="9.140625" style="189"/>
    <col min="14849" max="14850" width="6" style="189" bestFit="1" customWidth="1"/>
    <col min="14851" max="14851" width="24.42578125" style="189" customWidth="1"/>
    <col min="14852" max="14852" width="19.7109375" style="189" customWidth="1"/>
    <col min="14853" max="14853" width="14.42578125" style="189" customWidth="1"/>
    <col min="14854" max="14854" width="15.42578125" style="189" customWidth="1"/>
    <col min="14855" max="14855" width="10.42578125" style="189" bestFit="1" customWidth="1"/>
    <col min="14856" max="14856" width="14" style="189" customWidth="1"/>
    <col min="14857" max="15104" width="9.140625" style="189"/>
    <col min="15105" max="15106" width="6" style="189" bestFit="1" customWidth="1"/>
    <col min="15107" max="15107" width="24.42578125" style="189" customWidth="1"/>
    <col min="15108" max="15108" width="19.7109375" style="189" customWidth="1"/>
    <col min="15109" max="15109" width="14.42578125" style="189" customWidth="1"/>
    <col min="15110" max="15110" width="15.42578125" style="189" customWidth="1"/>
    <col min="15111" max="15111" width="10.42578125" style="189" bestFit="1" customWidth="1"/>
    <col min="15112" max="15112" width="14" style="189" customWidth="1"/>
    <col min="15113" max="15360" width="9.140625" style="189"/>
    <col min="15361" max="15362" width="6" style="189" bestFit="1" customWidth="1"/>
    <col min="15363" max="15363" width="24.42578125" style="189" customWidth="1"/>
    <col min="15364" max="15364" width="19.7109375" style="189" customWidth="1"/>
    <col min="15365" max="15365" width="14.42578125" style="189" customWidth="1"/>
    <col min="15366" max="15366" width="15.42578125" style="189" customWidth="1"/>
    <col min="15367" max="15367" width="10.42578125" style="189" bestFit="1" customWidth="1"/>
    <col min="15368" max="15368" width="14" style="189" customWidth="1"/>
    <col min="15369" max="15616" width="9.140625" style="189"/>
    <col min="15617" max="15618" width="6" style="189" bestFit="1" customWidth="1"/>
    <col min="15619" max="15619" width="24.42578125" style="189" customWidth="1"/>
    <col min="15620" max="15620" width="19.7109375" style="189" customWidth="1"/>
    <col min="15621" max="15621" width="14.42578125" style="189" customWidth="1"/>
    <col min="15622" max="15622" width="15.42578125" style="189" customWidth="1"/>
    <col min="15623" max="15623" width="10.42578125" style="189" bestFit="1" customWidth="1"/>
    <col min="15624" max="15624" width="14" style="189" customWidth="1"/>
    <col min="15625" max="15872" width="9.140625" style="189"/>
    <col min="15873" max="15874" width="6" style="189" bestFit="1" customWidth="1"/>
    <col min="15875" max="15875" width="24.42578125" style="189" customWidth="1"/>
    <col min="15876" max="15876" width="19.7109375" style="189" customWidth="1"/>
    <col min="15877" max="15877" width="14.42578125" style="189" customWidth="1"/>
    <col min="15878" max="15878" width="15.42578125" style="189" customWidth="1"/>
    <col min="15879" max="15879" width="10.42578125" style="189" bestFit="1" customWidth="1"/>
    <col min="15880" max="15880" width="14" style="189" customWidth="1"/>
    <col min="15881" max="16128" width="9.140625" style="189"/>
    <col min="16129" max="16130" width="6" style="189" bestFit="1" customWidth="1"/>
    <col min="16131" max="16131" width="24.42578125" style="189" customWidth="1"/>
    <col min="16132" max="16132" width="19.7109375" style="189" customWidth="1"/>
    <col min="16133" max="16133" width="14.42578125" style="189" customWidth="1"/>
    <col min="16134" max="16134" width="15.42578125" style="189" customWidth="1"/>
    <col min="16135" max="16135" width="10.42578125" style="189" bestFit="1" customWidth="1"/>
    <col min="16136" max="16136" width="14" style="189" customWidth="1"/>
    <col min="16137" max="16384" width="9.140625" style="189"/>
  </cols>
  <sheetData>
    <row r="1" spans="1:9" x14ac:dyDescent="0.25">
      <c r="A1" s="1280" t="s">
        <v>1308</v>
      </c>
      <c r="B1" s="1280"/>
    </row>
    <row r="2" spans="1:9" ht="21" customHeight="1" x14ac:dyDescent="0.25">
      <c r="A2" s="633" t="str">
        <f>'F12'!A2:G2</f>
        <v>Name of Transmission Licensee</v>
      </c>
      <c r="B2" s="633"/>
      <c r="C2" s="633"/>
      <c r="D2" s="633" t="str">
        <f>'F12'!C2</f>
        <v>Rosa Power Supply Company Limited</v>
      </c>
      <c r="E2" s="633"/>
      <c r="F2" s="633"/>
      <c r="G2" s="633"/>
      <c r="H2" s="244"/>
      <c r="I2" s="57"/>
    </row>
    <row r="3" spans="1:9" ht="21" customHeight="1" x14ac:dyDescent="0.25">
      <c r="A3" s="812" t="s">
        <v>564</v>
      </c>
      <c r="B3" s="812"/>
      <c r="C3" s="812"/>
      <c r="D3" s="812"/>
      <c r="E3" s="812"/>
      <c r="F3" s="1314"/>
      <c r="G3" s="1314"/>
    </row>
    <row r="4" spans="1:9" ht="21" customHeight="1" x14ac:dyDescent="0.25">
      <c r="F4" s="1349" t="s">
        <v>434</v>
      </c>
      <c r="G4" s="1349"/>
    </row>
    <row r="5" spans="1:9" s="17" customFormat="1" ht="63" customHeight="1" x14ac:dyDescent="0.25">
      <c r="A5" s="487" t="s">
        <v>184</v>
      </c>
      <c r="B5" s="488" t="s">
        <v>321</v>
      </c>
      <c r="C5" s="489" t="s">
        <v>322</v>
      </c>
      <c r="D5" s="489" t="s">
        <v>323</v>
      </c>
      <c r="E5" s="489" t="s">
        <v>324</v>
      </c>
      <c r="F5" s="488" t="s">
        <v>325</v>
      </c>
      <c r="G5" s="490" t="s">
        <v>610</v>
      </c>
    </row>
    <row r="6" spans="1:9" x14ac:dyDescent="0.25">
      <c r="A6" s="22">
        <v>1</v>
      </c>
      <c r="B6" s="973"/>
      <c r="C6" s="973"/>
      <c r="D6" s="973"/>
      <c r="E6" s="973"/>
      <c r="F6" s="973"/>
      <c r="G6" s="973"/>
    </row>
    <row r="7" spans="1:9" ht="21" customHeight="1" x14ac:dyDescent="0.25">
      <c r="A7" s="23">
        <v>2</v>
      </c>
      <c r="B7" s="194"/>
      <c r="C7" s="194"/>
      <c r="D7" s="194"/>
      <c r="E7" s="194"/>
      <c r="F7" s="194"/>
      <c r="G7" s="194"/>
    </row>
    <row r="8" spans="1:9" ht="21" customHeight="1" x14ac:dyDescent="0.25">
      <c r="A8" s="22">
        <v>3</v>
      </c>
      <c r="B8" s="194"/>
      <c r="C8" s="194"/>
      <c r="D8" s="194"/>
      <c r="E8" s="194"/>
      <c r="F8" s="194"/>
      <c r="G8" s="194"/>
    </row>
    <row r="9" spans="1:9" ht="21" customHeight="1" x14ac:dyDescent="0.25">
      <c r="A9" s="23">
        <v>4</v>
      </c>
      <c r="B9" s="194"/>
      <c r="C9" s="194"/>
      <c r="D9" s="194"/>
      <c r="E9" s="194"/>
      <c r="F9" s="194"/>
      <c r="G9" s="194"/>
    </row>
    <row r="10" spans="1:9" ht="21" customHeight="1" x14ac:dyDescent="0.25">
      <c r="A10" s="22">
        <v>5</v>
      </c>
      <c r="B10" s="194"/>
      <c r="C10" s="194"/>
      <c r="D10" s="194"/>
      <c r="E10" s="194"/>
      <c r="F10" s="194"/>
      <c r="G10" s="194"/>
    </row>
    <row r="11" spans="1:9" ht="21" customHeight="1" x14ac:dyDescent="0.25">
      <c r="A11" s="23">
        <v>6</v>
      </c>
      <c r="B11" s="194"/>
      <c r="C11" s="194"/>
      <c r="D11" s="194"/>
      <c r="E11" s="194"/>
      <c r="F11" s="194"/>
      <c r="G11" s="194"/>
    </row>
    <row r="12" spans="1:9" ht="21" customHeight="1" x14ac:dyDescent="0.25">
      <c r="A12" s="22">
        <v>7</v>
      </c>
      <c r="B12" s="194"/>
      <c r="C12" s="194"/>
      <c r="D12" s="194"/>
      <c r="E12" s="194"/>
      <c r="F12" s="194"/>
      <c r="G12" s="194"/>
    </row>
    <row r="13" spans="1:9" ht="21" customHeight="1" x14ac:dyDescent="0.25">
      <c r="A13" s="23">
        <v>8</v>
      </c>
      <c r="B13" s="194"/>
      <c r="C13" s="194"/>
      <c r="D13" s="194"/>
      <c r="E13" s="194"/>
      <c r="F13" s="194"/>
      <c r="G13" s="194"/>
    </row>
    <row r="14" spans="1:9" ht="21" customHeight="1" x14ac:dyDescent="0.25">
      <c r="A14" s="22">
        <v>9</v>
      </c>
      <c r="B14" s="194"/>
      <c r="C14" s="194"/>
      <c r="D14" s="194"/>
      <c r="E14" s="194"/>
      <c r="F14" s="194"/>
      <c r="G14" s="194"/>
    </row>
    <row r="15" spans="1:9" ht="21" customHeight="1" x14ac:dyDescent="0.25">
      <c r="A15" s="23">
        <v>10</v>
      </c>
      <c r="B15" s="194"/>
      <c r="C15" s="194"/>
      <c r="D15" s="194"/>
      <c r="E15" s="194"/>
      <c r="F15" s="194"/>
      <c r="G15" s="194"/>
    </row>
    <row r="16" spans="1:9" ht="21" customHeight="1" x14ac:dyDescent="0.25">
      <c r="A16" s="22">
        <v>11</v>
      </c>
      <c r="B16" s="194"/>
      <c r="C16" s="194"/>
      <c r="D16" s="194"/>
      <c r="E16" s="194"/>
      <c r="F16" s="194"/>
      <c r="G16" s="194"/>
    </row>
    <row r="17" spans="1:7" ht="21" customHeight="1" x14ac:dyDescent="0.25">
      <c r="A17" s="23">
        <v>12</v>
      </c>
      <c r="B17" s="194"/>
      <c r="C17" s="194"/>
      <c r="D17" s="194"/>
      <c r="E17" s="194"/>
      <c r="F17" s="194"/>
      <c r="G17" s="194"/>
    </row>
    <row r="18" spans="1:7" ht="21" customHeight="1" x14ac:dyDescent="0.25">
      <c r="A18" s="22">
        <v>13</v>
      </c>
      <c r="B18" s="194"/>
      <c r="C18" s="194"/>
      <c r="D18" s="194"/>
      <c r="E18" s="194"/>
      <c r="F18" s="194"/>
      <c r="G18" s="194"/>
    </row>
    <row r="19" spans="1:7" ht="21" customHeight="1" x14ac:dyDescent="0.25">
      <c r="A19" s="538"/>
      <c r="B19" s="539"/>
      <c r="C19" s="539"/>
      <c r="D19" s="539"/>
      <c r="E19" s="539"/>
      <c r="F19" s="539"/>
      <c r="G19" s="539"/>
    </row>
    <row r="20" spans="1:7" ht="21" customHeight="1" x14ac:dyDescent="0.25">
      <c r="A20" s="193" t="s">
        <v>326</v>
      </c>
    </row>
    <row r="21" spans="1:7" ht="21" customHeight="1" x14ac:dyDescent="0.25">
      <c r="A21" s="189" t="s">
        <v>1180</v>
      </c>
    </row>
    <row r="22" spans="1:7" ht="32.25" customHeight="1" x14ac:dyDescent="0.25">
      <c r="A22" s="1406" t="s">
        <v>1017</v>
      </c>
      <c r="B22" s="1406"/>
      <c r="C22" s="1406"/>
      <c r="D22" s="1406"/>
      <c r="E22" s="1406"/>
      <c r="F22" s="1406"/>
      <c r="G22" s="1407"/>
    </row>
    <row r="23" spans="1:7" ht="32.25" customHeight="1" x14ac:dyDescent="0.25">
      <c r="A23" s="1406" t="s">
        <v>1018</v>
      </c>
      <c r="B23" s="1407"/>
      <c r="C23" s="1407"/>
      <c r="D23" s="1407"/>
      <c r="E23" s="1407"/>
      <c r="F23" s="1407"/>
      <c r="G23" s="1407"/>
    </row>
    <row r="24" spans="1:7" ht="21" customHeight="1" x14ac:dyDescent="0.25">
      <c r="A24" s="1408"/>
      <c r="B24" s="1409"/>
      <c r="C24" s="1409"/>
      <c r="D24" s="1409"/>
      <c r="E24" s="1409"/>
      <c r="F24" s="1409"/>
      <c r="G24" s="1409"/>
    </row>
    <row r="25" spans="1:7" ht="21" customHeight="1" x14ac:dyDescent="0.25">
      <c r="D25" s="189" t="s">
        <v>327</v>
      </c>
      <c r="E25" s="1381"/>
      <c r="F25" s="1330"/>
      <c r="G25" s="1330"/>
    </row>
    <row r="26" spans="1:7" ht="21" hidden="1" customHeight="1" x14ac:dyDescent="0.25"/>
    <row r="27" spans="1:7" ht="21" hidden="1" customHeight="1" x14ac:dyDescent="0.25">
      <c r="A27" s="237" t="s">
        <v>319</v>
      </c>
      <c r="B27" s="237"/>
      <c r="C27" s="237"/>
      <c r="D27" s="237"/>
      <c r="E27" s="237"/>
      <c r="F27" s="237"/>
      <c r="G27" s="237"/>
    </row>
    <row r="28" spans="1:7" ht="21" hidden="1" customHeight="1" x14ac:dyDescent="0.25">
      <c r="A28" s="163">
        <v>1</v>
      </c>
      <c r="B28" s="245" t="s">
        <v>475</v>
      </c>
      <c r="C28" s="1393" t="s">
        <v>551</v>
      </c>
      <c r="D28" s="1394"/>
      <c r="E28" s="1394"/>
      <c r="F28" s="1394"/>
      <c r="G28" s="1395"/>
    </row>
    <row r="29" spans="1:7" ht="21" hidden="1" customHeight="1" x14ac:dyDescent="0.25">
      <c r="A29" s="163">
        <v>2</v>
      </c>
      <c r="B29" s="3" t="s">
        <v>482</v>
      </c>
      <c r="C29" s="1396">
        <v>18</v>
      </c>
      <c r="D29" s="1397"/>
      <c r="E29" s="1397"/>
      <c r="F29" s="1397"/>
      <c r="G29" s="1398"/>
    </row>
    <row r="30" spans="1:7" ht="21" hidden="1" customHeight="1" x14ac:dyDescent="0.25">
      <c r="A30" s="163">
        <v>3</v>
      </c>
      <c r="B30" s="3" t="s">
        <v>467</v>
      </c>
      <c r="C30" s="1393"/>
      <c r="D30" s="1394"/>
      <c r="E30" s="1394"/>
      <c r="F30" s="1394"/>
      <c r="G30" s="1395"/>
    </row>
    <row r="31" spans="1:7" ht="21" hidden="1" customHeight="1" x14ac:dyDescent="0.25">
      <c r="A31" s="163">
        <v>4</v>
      </c>
      <c r="B31" s="3" t="s">
        <v>468</v>
      </c>
      <c r="C31" s="1393"/>
      <c r="D31" s="1394"/>
      <c r="E31" s="1394"/>
      <c r="F31" s="1394"/>
      <c r="G31" s="1395"/>
    </row>
    <row r="32" spans="1:7" ht="21" hidden="1" customHeight="1" x14ac:dyDescent="0.25">
      <c r="A32" s="163">
        <v>5</v>
      </c>
      <c r="B32" s="3" t="s">
        <v>470</v>
      </c>
      <c r="C32" s="1393"/>
      <c r="D32" s="1394"/>
      <c r="E32" s="1394"/>
      <c r="F32" s="1394"/>
      <c r="G32" s="1395"/>
    </row>
    <row r="33" ht="21" hidden="1" customHeight="1" x14ac:dyDescent="0.25"/>
    <row r="34" ht="21" customHeight="1" x14ac:dyDescent="0.25"/>
  </sheetData>
  <mergeCells count="12">
    <mergeCell ref="A1:B1"/>
    <mergeCell ref="C32:G32"/>
    <mergeCell ref="F4:G4"/>
    <mergeCell ref="F3:G3"/>
    <mergeCell ref="C30:G30"/>
    <mergeCell ref="C31:G31"/>
    <mergeCell ref="E25:G25"/>
    <mergeCell ref="C28:G28"/>
    <mergeCell ref="C29:G29"/>
    <mergeCell ref="A22:G22"/>
    <mergeCell ref="A23:G23"/>
    <mergeCell ref="A24:G24"/>
  </mergeCells>
  <pageMargins left="0.7" right="0.7" top="0.75" bottom="0.75" header="0.3" footer="0.3"/>
  <pageSetup paperSize="9" scale="93"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rgb="FFFFFF00"/>
    <pageSetUpPr fitToPage="1"/>
  </sheetPr>
  <dimension ref="A1:H25"/>
  <sheetViews>
    <sheetView showGridLines="0" view="pageBreakPreview" zoomScaleNormal="100" zoomScaleSheetLayoutView="100" workbookViewId="0">
      <selection activeCell="D2" sqref="D2"/>
    </sheetView>
  </sheetViews>
  <sheetFormatPr defaultRowHeight="15" x14ac:dyDescent="0.25"/>
  <cols>
    <col min="1" max="1" width="5.85546875" style="13" customWidth="1"/>
    <col min="2" max="2" width="8.85546875" style="13" customWidth="1"/>
    <col min="3" max="3" width="38.42578125" style="246" bestFit="1" customWidth="1"/>
    <col min="4" max="5" width="9.85546875" style="13" bestFit="1" customWidth="1"/>
    <col min="6" max="6" width="20" style="13" customWidth="1"/>
    <col min="7" max="7" width="11.5703125" style="13" customWidth="1"/>
    <col min="8" max="8" width="13.140625" style="13" customWidth="1"/>
    <col min="9" max="248" width="9.140625" style="13"/>
    <col min="249" max="249" width="2.5703125" style="13" bestFit="1" customWidth="1"/>
    <col min="250" max="250" width="2.140625" style="13" bestFit="1" customWidth="1"/>
    <col min="251" max="251" width="66.7109375" style="13" bestFit="1" customWidth="1"/>
    <col min="252" max="252" width="11.28515625" style="13" bestFit="1" customWidth="1"/>
    <col min="253" max="253" width="9" style="13" bestFit="1" customWidth="1"/>
    <col min="254" max="504" width="9.140625" style="13"/>
    <col min="505" max="505" width="2.5703125" style="13" bestFit="1" customWidth="1"/>
    <col min="506" max="506" width="2.140625" style="13" bestFit="1" customWidth="1"/>
    <col min="507" max="507" width="66.7109375" style="13" bestFit="1" customWidth="1"/>
    <col min="508" max="508" width="11.28515625" style="13" bestFit="1" customWidth="1"/>
    <col min="509" max="509" width="9" style="13" bestFit="1" customWidth="1"/>
    <col min="510" max="760" width="9.140625" style="13"/>
    <col min="761" max="761" width="2.5703125" style="13" bestFit="1" customWidth="1"/>
    <col min="762" max="762" width="2.140625" style="13" bestFit="1" customWidth="1"/>
    <col min="763" max="763" width="66.7109375" style="13" bestFit="1" customWidth="1"/>
    <col min="764" max="764" width="11.28515625" style="13" bestFit="1" customWidth="1"/>
    <col min="765" max="765" width="9" style="13" bestFit="1" customWidth="1"/>
    <col min="766" max="1016" width="9.140625" style="13"/>
    <col min="1017" max="1017" width="2.5703125" style="13" bestFit="1" customWidth="1"/>
    <col min="1018" max="1018" width="2.140625" style="13" bestFit="1" customWidth="1"/>
    <col min="1019" max="1019" width="66.7109375" style="13" bestFit="1" customWidth="1"/>
    <col min="1020" max="1020" width="11.28515625" style="13" bestFit="1" customWidth="1"/>
    <col min="1021" max="1021" width="9" style="13" bestFit="1" customWidth="1"/>
    <col min="1022" max="1272" width="9.140625" style="13"/>
    <col min="1273" max="1273" width="2.5703125" style="13" bestFit="1" customWidth="1"/>
    <col min="1274" max="1274" width="2.140625" style="13" bestFit="1" customWidth="1"/>
    <col min="1275" max="1275" width="66.7109375" style="13" bestFit="1" customWidth="1"/>
    <col min="1276" max="1276" width="11.28515625" style="13" bestFit="1" customWidth="1"/>
    <col min="1277" max="1277" width="9" style="13" bestFit="1" customWidth="1"/>
    <col min="1278" max="1528" width="9.140625" style="13"/>
    <col min="1529" max="1529" width="2.5703125" style="13" bestFit="1" customWidth="1"/>
    <col min="1530" max="1530" width="2.140625" style="13" bestFit="1" customWidth="1"/>
    <col min="1531" max="1531" width="66.7109375" style="13" bestFit="1" customWidth="1"/>
    <col min="1532" max="1532" width="11.28515625" style="13" bestFit="1" customWidth="1"/>
    <col min="1533" max="1533" width="9" style="13" bestFit="1" customWidth="1"/>
    <col min="1534" max="1784" width="9.140625" style="13"/>
    <col min="1785" max="1785" width="2.5703125" style="13" bestFit="1" customWidth="1"/>
    <col min="1786" max="1786" width="2.140625" style="13" bestFit="1" customWidth="1"/>
    <col min="1787" max="1787" width="66.7109375" style="13" bestFit="1" customWidth="1"/>
    <col min="1788" max="1788" width="11.28515625" style="13" bestFit="1" customWidth="1"/>
    <col min="1789" max="1789" width="9" style="13" bestFit="1" customWidth="1"/>
    <col min="1790" max="2040" width="9.140625" style="13"/>
    <col min="2041" max="2041" width="2.5703125" style="13" bestFit="1" customWidth="1"/>
    <col min="2042" max="2042" width="2.140625" style="13" bestFit="1" customWidth="1"/>
    <col min="2043" max="2043" width="66.7109375" style="13" bestFit="1" customWidth="1"/>
    <col min="2044" max="2044" width="11.28515625" style="13" bestFit="1" customWidth="1"/>
    <col min="2045" max="2045" width="9" style="13" bestFit="1" customWidth="1"/>
    <col min="2046" max="2296" width="9.140625" style="13"/>
    <col min="2297" max="2297" width="2.5703125" style="13" bestFit="1" customWidth="1"/>
    <col min="2298" max="2298" width="2.140625" style="13" bestFit="1" customWidth="1"/>
    <col min="2299" max="2299" width="66.7109375" style="13" bestFit="1" customWidth="1"/>
    <col min="2300" max="2300" width="11.28515625" style="13" bestFit="1" customWidth="1"/>
    <col min="2301" max="2301" width="9" style="13" bestFit="1" customWidth="1"/>
    <col min="2302" max="2552" width="9.140625" style="13"/>
    <col min="2553" max="2553" width="2.5703125" style="13" bestFit="1" customWidth="1"/>
    <col min="2554" max="2554" width="2.140625" style="13" bestFit="1" customWidth="1"/>
    <col min="2555" max="2555" width="66.7109375" style="13" bestFit="1" customWidth="1"/>
    <col min="2556" max="2556" width="11.28515625" style="13" bestFit="1" customWidth="1"/>
    <col min="2557" max="2557" width="9" style="13" bestFit="1" customWidth="1"/>
    <col min="2558" max="2808" width="9.140625" style="13"/>
    <col min="2809" max="2809" width="2.5703125" style="13" bestFit="1" customWidth="1"/>
    <col min="2810" max="2810" width="2.140625" style="13" bestFit="1" customWidth="1"/>
    <col min="2811" max="2811" width="66.7109375" style="13" bestFit="1" customWidth="1"/>
    <col min="2812" max="2812" width="11.28515625" style="13" bestFit="1" customWidth="1"/>
    <col min="2813" max="2813" width="9" style="13" bestFit="1" customWidth="1"/>
    <col min="2814" max="3064" width="9.140625" style="13"/>
    <col min="3065" max="3065" width="2.5703125" style="13" bestFit="1" customWidth="1"/>
    <col min="3066" max="3066" width="2.140625" style="13" bestFit="1" customWidth="1"/>
    <col min="3067" max="3067" width="66.7109375" style="13" bestFit="1" customWidth="1"/>
    <col min="3068" max="3068" width="11.28515625" style="13" bestFit="1" customWidth="1"/>
    <col min="3069" max="3069" width="9" style="13" bestFit="1" customWidth="1"/>
    <col min="3070" max="3320" width="9.140625" style="13"/>
    <col min="3321" max="3321" width="2.5703125" style="13" bestFit="1" customWidth="1"/>
    <col min="3322" max="3322" width="2.140625" style="13" bestFit="1" customWidth="1"/>
    <col min="3323" max="3323" width="66.7109375" style="13" bestFit="1" customWidth="1"/>
    <col min="3324" max="3324" width="11.28515625" style="13" bestFit="1" customWidth="1"/>
    <col min="3325" max="3325" width="9" style="13" bestFit="1" customWidth="1"/>
    <col min="3326" max="3576" width="9.140625" style="13"/>
    <col min="3577" max="3577" width="2.5703125" style="13" bestFit="1" customWidth="1"/>
    <col min="3578" max="3578" width="2.140625" style="13" bestFit="1" customWidth="1"/>
    <col min="3579" max="3579" width="66.7109375" style="13" bestFit="1" customWidth="1"/>
    <col min="3580" max="3580" width="11.28515625" style="13" bestFit="1" customWidth="1"/>
    <col min="3581" max="3581" width="9" style="13" bestFit="1" customWidth="1"/>
    <col min="3582" max="3832" width="9.140625" style="13"/>
    <col min="3833" max="3833" width="2.5703125" style="13" bestFit="1" customWidth="1"/>
    <col min="3834" max="3834" width="2.140625" style="13" bestFit="1" customWidth="1"/>
    <col min="3835" max="3835" width="66.7109375" style="13" bestFit="1" customWidth="1"/>
    <col min="3836" max="3836" width="11.28515625" style="13" bestFit="1" customWidth="1"/>
    <col min="3837" max="3837" width="9" style="13" bestFit="1" customWidth="1"/>
    <col min="3838" max="4088" width="9.140625" style="13"/>
    <col min="4089" max="4089" width="2.5703125" style="13" bestFit="1" customWidth="1"/>
    <col min="4090" max="4090" width="2.140625" style="13" bestFit="1" customWidth="1"/>
    <col min="4091" max="4091" width="66.7109375" style="13" bestFit="1" customWidth="1"/>
    <col min="4092" max="4092" width="11.28515625" style="13" bestFit="1" customWidth="1"/>
    <col min="4093" max="4093" width="9" style="13" bestFit="1" customWidth="1"/>
    <col min="4094" max="4344" width="9.140625" style="13"/>
    <col min="4345" max="4345" width="2.5703125" style="13" bestFit="1" customWidth="1"/>
    <col min="4346" max="4346" width="2.140625" style="13" bestFit="1" customWidth="1"/>
    <col min="4347" max="4347" width="66.7109375" style="13" bestFit="1" customWidth="1"/>
    <col min="4348" max="4348" width="11.28515625" style="13" bestFit="1" customWidth="1"/>
    <col min="4349" max="4349" width="9" style="13" bestFit="1" customWidth="1"/>
    <col min="4350" max="4600" width="9.140625" style="13"/>
    <col min="4601" max="4601" width="2.5703125" style="13" bestFit="1" customWidth="1"/>
    <col min="4602" max="4602" width="2.140625" style="13" bestFit="1" customWidth="1"/>
    <col min="4603" max="4603" width="66.7109375" style="13" bestFit="1" customWidth="1"/>
    <col min="4604" max="4604" width="11.28515625" style="13" bestFit="1" customWidth="1"/>
    <col min="4605" max="4605" width="9" style="13" bestFit="1" customWidth="1"/>
    <col min="4606" max="4856" width="9.140625" style="13"/>
    <col min="4857" max="4857" width="2.5703125" style="13" bestFit="1" customWidth="1"/>
    <col min="4858" max="4858" width="2.140625" style="13" bestFit="1" customWidth="1"/>
    <col min="4859" max="4859" width="66.7109375" style="13" bestFit="1" customWidth="1"/>
    <col min="4860" max="4860" width="11.28515625" style="13" bestFit="1" customWidth="1"/>
    <col min="4861" max="4861" width="9" style="13" bestFit="1" customWidth="1"/>
    <col min="4862" max="5112" width="9.140625" style="13"/>
    <col min="5113" max="5113" width="2.5703125" style="13" bestFit="1" customWidth="1"/>
    <col min="5114" max="5114" width="2.140625" style="13" bestFit="1" customWidth="1"/>
    <col min="5115" max="5115" width="66.7109375" style="13" bestFit="1" customWidth="1"/>
    <col min="5116" max="5116" width="11.28515625" style="13" bestFit="1" customWidth="1"/>
    <col min="5117" max="5117" width="9" style="13" bestFit="1" customWidth="1"/>
    <col min="5118" max="5368" width="9.140625" style="13"/>
    <col min="5369" max="5369" width="2.5703125" style="13" bestFit="1" customWidth="1"/>
    <col min="5370" max="5370" width="2.140625" style="13" bestFit="1" customWidth="1"/>
    <col min="5371" max="5371" width="66.7109375" style="13" bestFit="1" customWidth="1"/>
    <col min="5372" max="5372" width="11.28515625" style="13" bestFit="1" customWidth="1"/>
    <col min="5373" max="5373" width="9" style="13" bestFit="1" customWidth="1"/>
    <col min="5374" max="5624" width="9.140625" style="13"/>
    <col min="5625" max="5625" width="2.5703125" style="13" bestFit="1" customWidth="1"/>
    <col min="5626" max="5626" width="2.140625" style="13" bestFit="1" customWidth="1"/>
    <col min="5627" max="5627" width="66.7109375" style="13" bestFit="1" customWidth="1"/>
    <col min="5628" max="5628" width="11.28515625" style="13" bestFit="1" customWidth="1"/>
    <col min="5629" max="5629" width="9" style="13" bestFit="1" customWidth="1"/>
    <col min="5630" max="5880" width="9.140625" style="13"/>
    <col min="5881" max="5881" width="2.5703125" style="13" bestFit="1" customWidth="1"/>
    <col min="5882" max="5882" width="2.140625" style="13" bestFit="1" customWidth="1"/>
    <col min="5883" max="5883" width="66.7109375" style="13" bestFit="1" customWidth="1"/>
    <col min="5884" max="5884" width="11.28515625" style="13" bestFit="1" customWidth="1"/>
    <col min="5885" max="5885" width="9" style="13" bestFit="1" customWidth="1"/>
    <col min="5886" max="6136" width="9.140625" style="13"/>
    <col min="6137" max="6137" width="2.5703125" style="13" bestFit="1" customWidth="1"/>
    <col min="6138" max="6138" width="2.140625" style="13" bestFit="1" customWidth="1"/>
    <col min="6139" max="6139" width="66.7109375" style="13" bestFit="1" customWidth="1"/>
    <col min="6140" max="6140" width="11.28515625" style="13" bestFit="1" customWidth="1"/>
    <col min="6141" max="6141" width="9" style="13" bestFit="1" customWidth="1"/>
    <col min="6142" max="6392" width="9.140625" style="13"/>
    <col min="6393" max="6393" width="2.5703125" style="13" bestFit="1" customWidth="1"/>
    <col min="6394" max="6394" width="2.140625" style="13" bestFit="1" customWidth="1"/>
    <col min="6395" max="6395" width="66.7109375" style="13" bestFit="1" customWidth="1"/>
    <col min="6396" max="6396" width="11.28515625" style="13" bestFit="1" customWidth="1"/>
    <col min="6397" max="6397" width="9" style="13" bestFit="1" customWidth="1"/>
    <col min="6398" max="6648" width="9.140625" style="13"/>
    <col min="6649" max="6649" width="2.5703125" style="13" bestFit="1" customWidth="1"/>
    <col min="6650" max="6650" width="2.140625" style="13" bestFit="1" customWidth="1"/>
    <col min="6651" max="6651" width="66.7109375" style="13" bestFit="1" customWidth="1"/>
    <col min="6652" max="6652" width="11.28515625" style="13" bestFit="1" customWidth="1"/>
    <col min="6653" max="6653" width="9" style="13" bestFit="1" customWidth="1"/>
    <col min="6654" max="6904" width="9.140625" style="13"/>
    <col min="6905" max="6905" width="2.5703125" style="13" bestFit="1" customWidth="1"/>
    <col min="6906" max="6906" width="2.140625" style="13" bestFit="1" customWidth="1"/>
    <col min="6907" max="6907" width="66.7109375" style="13" bestFit="1" customWidth="1"/>
    <col min="6908" max="6908" width="11.28515625" style="13" bestFit="1" customWidth="1"/>
    <col min="6909" max="6909" width="9" style="13" bestFit="1" customWidth="1"/>
    <col min="6910" max="7160" width="9.140625" style="13"/>
    <col min="7161" max="7161" width="2.5703125" style="13" bestFit="1" customWidth="1"/>
    <col min="7162" max="7162" width="2.140625" style="13" bestFit="1" customWidth="1"/>
    <col min="7163" max="7163" width="66.7109375" style="13" bestFit="1" customWidth="1"/>
    <col min="7164" max="7164" width="11.28515625" style="13" bestFit="1" customWidth="1"/>
    <col min="7165" max="7165" width="9" style="13" bestFit="1" customWidth="1"/>
    <col min="7166" max="7416" width="9.140625" style="13"/>
    <col min="7417" max="7417" width="2.5703125" style="13" bestFit="1" customWidth="1"/>
    <col min="7418" max="7418" width="2.140625" style="13" bestFit="1" customWidth="1"/>
    <col min="7419" max="7419" width="66.7109375" style="13" bestFit="1" customWidth="1"/>
    <col min="7420" max="7420" width="11.28515625" style="13" bestFit="1" customWidth="1"/>
    <col min="7421" max="7421" width="9" style="13" bestFit="1" customWidth="1"/>
    <col min="7422" max="7672" width="9.140625" style="13"/>
    <col min="7673" max="7673" width="2.5703125" style="13" bestFit="1" customWidth="1"/>
    <col min="7674" max="7674" width="2.140625" style="13" bestFit="1" customWidth="1"/>
    <col min="7675" max="7675" width="66.7109375" style="13" bestFit="1" customWidth="1"/>
    <col min="7676" max="7676" width="11.28515625" style="13" bestFit="1" customWidth="1"/>
    <col min="7677" max="7677" width="9" style="13" bestFit="1" customWidth="1"/>
    <col min="7678" max="7928" width="9.140625" style="13"/>
    <col min="7929" max="7929" width="2.5703125" style="13" bestFit="1" customWidth="1"/>
    <col min="7930" max="7930" width="2.140625" style="13" bestFit="1" customWidth="1"/>
    <col min="7931" max="7931" width="66.7109375" style="13" bestFit="1" customWidth="1"/>
    <col min="7932" max="7932" width="11.28515625" style="13" bestFit="1" customWidth="1"/>
    <col min="7933" max="7933" width="9" style="13" bestFit="1" customWidth="1"/>
    <col min="7934" max="8184" width="9.140625" style="13"/>
    <col min="8185" max="8185" width="2.5703125" style="13" bestFit="1" customWidth="1"/>
    <col min="8186" max="8186" width="2.140625" style="13" bestFit="1" customWidth="1"/>
    <col min="8187" max="8187" width="66.7109375" style="13" bestFit="1" customWidth="1"/>
    <col min="8188" max="8188" width="11.28515625" style="13" bestFit="1" customWidth="1"/>
    <col min="8189" max="8189" width="9" style="13" bestFit="1" customWidth="1"/>
    <col min="8190" max="8440" width="9.140625" style="13"/>
    <col min="8441" max="8441" width="2.5703125" style="13" bestFit="1" customWidth="1"/>
    <col min="8442" max="8442" width="2.140625" style="13" bestFit="1" customWidth="1"/>
    <col min="8443" max="8443" width="66.7109375" style="13" bestFit="1" customWidth="1"/>
    <col min="8444" max="8444" width="11.28515625" style="13" bestFit="1" customWidth="1"/>
    <col min="8445" max="8445" width="9" style="13" bestFit="1" customWidth="1"/>
    <col min="8446" max="8696" width="9.140625" style="13"/>
    <col min="8697" max="8697" width="2.5703125" style="13" bestFit="1" customWidth="1"/>
    <col min="8698" max="8698" width="2.140625" style="13" bestFit="1" customWidth="1"/>
    <col min="8699" max="8699" width="66.7109375" style="13" bestFit="1" customWidth="1"/>
    <col min="8700" max="8700" width="11.28515625" style="13" bestFit="1" customWidth="1"/>
    <col min="8701" max="8701" width="9" style="13" bestFit="1" customWidth="1"/>
    <col min="8702" max="8952" width="9.140625" style="13"/>
    <col min="8953" max="8953" width="2.5703125" style="13" bestFit="1" customWidth="1"/>
    <col min="8954" max="8954" width="2.140625" style="13" bestFit="1" customWidth="1"/>
    <col min="8955" max="8955" width="66.7109375" style="13" bestFit="1" customWidth="1"/>
    <col min="8956" max="8956" width="11.28515625" style="13" bestFit="1" customWidth="1"/>
    <col min="8957" max="8957" width="9" style="13" bestFit="1" customWidth="1"/>
    <col min="8958" max="9208" width="9.140625" style="13"/>
    <col min="9209" max="9209" width="2.5703125" style="13" bestFit="1" customWidth="1"/>
    <col min="9210" max="9210" width="2.140625" style="13" bestFit="1" customWidth="1"/>
    <col min="9211" max="9211" width="66.7109375" style="13" bestFit="1" customWidth="1"/>
    <col min="9212" max="9212" width="11.28515625" style="13" bestFit="1" customWidth="1"/>
    <col min="9213" max="9213" width="9" style="13" bestFit="1" customWidth="1"/>
    <col min="9214" max="9464" width="9.140625" style="13"/>
    <col min="9465" max="9465" width="2.5703125" style="13" bestFit="1" customWidth="1"/>
    <col min="9466" max="9466" width="2.140625" style="13" bestFit="1" customWidth="1"/>
    <col min="9467" max="9467" width="66.7109375" style="13" bestFit="1" customWidth="1"/>
    <col min="9468" max="9468" width="11.28515625" style="13" bestFit="1" customWidth="1"/>
    <col min="9469" max="9469" width="9" style="13" bestFit="1" customWidth="1"/>
    <col min="9470" max="9720" width="9.140625" style="13"/>
    <col min="9721" max="9721" width="2.5703125" style="13" bestFit="1" customWidth="1"/>
    <col min="9722" max="9722" width="2.140625" style="13" bestFit="1" customWidth="1"/>
    <col min="9723" max="9723" width="66.7109375" style="13" bestFit="1" customWidth="1"/>
    <col min="9724" max="9724" width="11.28515625" style="13" bestFit="1" customWidth="1"/>
    <col min="9725" max="9725" width="9" style="13" bestFit="1" customWidth="1"/>
    <col min="9726" max="9976" width="9.140625" style="13"/>
    <col min="9977" max="9977" width="2.5703125" style="13" bestFit="1" customWidth="1"/>
    <col min="9978" max="9978" width="2.140625" style="13" bestFit="1" customWidth="1"/>
    <col min="9979" max="9979" width="66.7109375" style="13" bestFit="1" customWidth="1"/>
    <col min="9980" max="9980" width="11.28515625" style="13" bestFit="1" customWidth="1"/>
    <col min="9981" max="9981" width="9" style="13" bestFit="1" customWidth="1"/>
    <col min="9982" max="10232" width="9.140625" style="13"/>
    <col min="10233" max="10233" width="2.5703125" style="13" bestFit="1" customWidth="1"/>
    <col min="10234" max="10234" width="2.140625" style="13" bestFit="1" customWidth="1"/>
    <col min="10235" max="10235" width="66.7109375" style="13" bestFit="1" customWidth="1"/>
    <col min="10236" max="10236" width="11.28515625" style="13" bestFit="1" customWidth="1"/>
    <col min="10237" max="10237" width="9" style="13" bestFit="1" customWidth="1"/>
    <col min="10238" max="10488" width="9.140625" style="13"/>
    <col min="10489" max="10489" width="2.5703125" style="13" bestFit="1" customWidth="1"/>
    <col min="10490" max="10490" width="2.140625" style="13" bestFit="1" customWidth="1"/>
    <col min="10491" max="10491" width="66.7109375" style="13" bestFit="1" customWidth="1"/>
    <col min="10492" max="10492" width="11.28515625" style="13" bestFit="1" customWidth="1"/>
    <col min="10493" max="10493" width="9" style="13" bestFit="1" customWidth="1"/>
    <col min="10494" max="10744" width="9.140625" style="13"/>
    <col min="10745" max="10745" width="2.5703125" style="13" bestFit="1" customWidth="1"/>
    <col min="10746" max="10746" width="2.140625" style="13" bestFit="1" customWidth="1"/>
    <col min="10747" max="10747" width="66.7109375" style="13" bestFit="1" customWidth="1"/>
    <col min="10748" max="10748" width="11.28515625" style="13" bestFit="1" customWidth="1"/>
    <col min="10749" max="10749" width="9" style="13" bestFit="1" customWidth="1"/>
    <col min="10750" max="11000" width="9.140625" style="13"/>
    <col min="11001" max="11001" width="2.5703125" style="13" bestFit="1" customWidth="1"/>
    <col min="11002" max="11002" width="2.140625" style="13" bestFit="1" customWidth="1"/>
    <col min="11003" max="11003" width="66.7109375" style="13" bestFit="1" customWidth="1"/>
    <col min="11004" max="11004" width="11.28515625" style="13" bestFit="1" customWidth="1"/>
    <col min="11005" max="11005" width="9" style="13" bestFit="1" customWidth="1"/>
    <col min="11006" max="11256" width="9.140625" style="13"/>
    <col min="11257" max="11257" width="2.5703125" style="13" bestFit="1" customWidth="1"/>
    <col min="11258" max="11258" width="2.140625" style="13" bestFit="1" customWidth="1"/>
    <col min="11259" max="11259" width="66.7109375" style="13" bestFit="1" customWidth="1"/>
    <col min="11260" max="11260" width="11.28515625" style="13" bestFit="1" customWidth="1"/>
    <col min="11261" max="11261" width="9" style="13" bestFit="1" customWidth="1"/>
    <col min="11262" max="11512" width="9.140625" style="13"/>
    <col min="11513" max="11513" width="2.5703125" style="13" bestFit="1" customWidth="1"/>
    <col min="11514" max="11514" width="2.140625" style="13" bestFit="1" customWidth="1"/>
    <col min="11515" max="11515" width="66.7109375" style="13" bestFit="1" customWidth="1"/>
    <col min="11516" max="11516" width="11.28515625" style="13" bestFit="1" customWidth="1"/>
    <col min="11517" max="11517" width="9" style="13" bestFit="1" customWidth="1"/>
    <col min="11518" max="11768" width="9.140625" style="13"/>
    <col min="11769" max="11769" width="2.5703125" style="13" bestFit="1" customWidth="1"/>
    <col min="11770" max="11770" width="2.140625" style="13" bestFit="1" customWidth="1"/>
    <col min="11771" max="11771" width="66.7109375" style="13" bestFit="1" customWidth="1"/>
    <col min="11772" max="11772" width="11.28515625" style="13" bestFit="1" customWidth="1"/>
    <col min="11773" max="11773" width="9" style="13" bestFit="1" customWidth="1"/>
    <col min="11774" max="12024" width="9.140625" style="13"/>
    <col min="12025" max="12025" width="2.5703125" style="13" bestFit="1" customWidth="1"/>
    <col min="12026" max="12026" width="2.140625" style="13" bestFit="1" customWidth="1"/>
    <col min="12027" max="12027" width="66.7109375" style="13" bestFit="1" customWidth="1"/>
    <col min="12028" max="12028" width="11.28515625" style="13" bestFit="1" customWidth="1"/>
    <col min="12029" max="12029" width="9" style="13" bestFit="1" customWidth="1"/>
    <col min="12030" max="12280" width="9.140625" style="13"/>
    <col min="12281" max="12281" width="2.5703125" style="13" bestFit="1" customWidth="1"/>
    <col min="12282" max="12282" width="2.140625" style="13" bestFit="1" customWidth="1"/>
    <col min="12283" max="12283" width="66.7109375" style="13" bestFit="1" customWidth="1"/>
    <col min="12284" max="12284" width="11.28515625" style="13" bestFit="1" customWidth="1"/>
    <col min="12285" max="12285" width="9" style="13" bestFit="1" customWidth="1"/>
    <col min="12286" max="12536" width="9.140625" style="13"/>
    <col min="12537" max="12537" width="2.5703125" style="13" bestFit="1" customWidth="1"/>
    <col min="12538" max="12538" width="2.140625" style="13" bestFit="1" customWidth="1"/>
    <col min="12539" max="12539" width="66.7109375" style="13" bestFit="1" customWidth="1"/>
    <col min="12540" max="12540" width="11.28515625" style="13" bestFit="1" customWidth="1"/>
    <col min="12541" max="12541" width="9" style="13" bestFit="1" customWidth="1"/>
    <col min="12542" max="12792" width="9.140625" style="13"/>
    <col min="12793" max="12793" width="2.5703125" style="13" bestFit="1" customWidth="1"/>
    <col min="12794" max="12794" width="2.140625" style="13" bestFit="1" customWidth="1"/>
    <col min="12795" max="12795" width="66.7109375" style="13" bestFit="1" customWidth="1"/>
    <col min="12796" max="12796" width="11.28515625" style="13" bestFit="1" customWidth="1"/>
    <col min="12797" max="12797" width="9" style="13" bestFit="1" customWidth="1"/>
    <col min="12798" max="13048" width="9.140625" style="13"/>
    <col min="13049" max="13049" width="2.5703125" style="13" bestFit="1" customWidth="1"/>
    <col min="13050" max="13050" width="2.140625" style="13" bestFit="1" customWidth="1"/>
    <col min="13051" max="13051" width="66.7109375" style="13" bestFit="1" customWidth="1"/>
    <col min="13052" max="13052" width="11.28515625" style="13" bestFit="1" customWidth="1"/>
    <col min="13053" max="13053" width="9" style="13" bestFit="1" customWidth="1"/>
    <col min="13054" max="13304" width="9.140625" style="13"/>
    <col min="13305" max="13305" width="2.5703125" style="13" bestFit="1" customWidth="1"/>
    <col min="13306" max="13306" width="2.140625" style="13" bestFit="1" customWidth="1"/>
    <col min="13307" max="13307" width="66.7109375" style="13" bestFit="1" customWidth="1"/>
    <col min="13308" max="13308" width="11.28515625" style="13" bestFit="1" customWidth="1"/>
    <col min="13309" max="13309" width="9" style="13" bestFit="1" customWidth="1"/>
    <col min="13310" max="13560" width="9.140625" style="13"/>
    <col min="13561" max="13561" width="2.5703125" style="13" bestFit="1" customWidth="1"/>
    <col min="13562" max="13562" width="2.140625" style="13" bestFit="1" customWidth="1"/>
    <col min="13563" max="13563" width="66.7109375" style="13" bestFit="1" customWidth="1"/>
    <col min="13564" max="13564" width="11.28515625" style="13" bestFit="1" customWidth="1"/>
    <col min="13565" max="13565" width="9" style="13" bestFit="1" customWidth="1"/>
    <col min="13566" max="13816" width="9.140625" style="13"/>
    <col min="13817" max="13817" width="2.5703125" style="13" bestFit="1" customWidth="1"/>
    <col min="13818" max="13818" width="2.140625" style="13" bestFit="1" customWidth="1"/>
    <col min="13819" max="13819" width="66.7109375" style="13" bestFit="1" customWidth="1"/>
    <col min="13820" max="13820" width="11.28515625" style="13" bestFit="1" customWidth="1"/>
    <col min="13821" max="13821" width="9" style="13" bestFit="1" customWidth="1"/>
    <col min="13822" max="14072" width="9.140625" style="13"/>
    <col min="14073" max="14073" width="2.5703125" style="13" bestFit="1" customWidth="1"/>
    <col min="14074" max="14074" width="2.140625" style="13" bestFit="1" customWidth="1"/>
    <col min="14075" max="14075" width="66.7109375" style="13" bestFit="1" customWidth="1"/>
    <col min="14076" max="14076" width="11.28515625" style="13" bestFit="1" customWidth="1"/>
    <col min="14077" max="14077" width="9" style="13" bestFit="1" customWidth="1"/>
    <col min="14078" max="14328" width="9.140625" style="13"/>
    <col min="14329" max="14329" width="2.5703125" style="13" bestFit="1" customWidth="1"/>
    <col min="14330" max="14330" width="2.140625" style="13" bestFit="1" customWidth="1"/>
    <col min="14331" max="14331" width="66.7109375" style="13" bestFit="1" customWidth="1"/>
    <col min="14332" max="14332" width="11.28515625" style="13" bestFit="1" customWidth="1"/>
    <col min="14333" max="14333" width="9" style="13" bestFit="1" customWidth="1"/>
    <col min="14334" max="14584" width="9.140625" style="13"/>
    <col min="14585" max="14585" width="2.5703125" style="13" bestFit="1" customWidth="1"/>
    <col min="14586" max="14586" width="2.140625" style="13" bestFit="1" customWidth="1"/>
    <col min="14587" max="14587" width="66.7109375" style="13" bestFit="1" customWidth="1"/>
    <col min="14588" max="14588" width="11.28515625" style="13" bestFit="1" customWidth="1"/>
    <col min="14589" max="14589" width="9" style="13" bestFit="1" customWidth="1"/>
    <col min="14590" max="14840" width="9.140625" style="13"/>
    <col min="14841" max="14841" width="2.5703125" style="13" bestFit="1" customWidth="1"/>
    <col min="14842" max="14842" width="2.140625" style="13" bestFit="1" customWidth="1"/>
    <col min="14843" max="14843" width="66.7109375" style="13" bestFit="1" customWidth="1"/>
    <col min="14844" max="14844" width="11.28515625" style="13" bestFit="1" customWidth="1"/>
    <col min="14845" max="14845" width="9" style="13" bestFit="1" customWidth="1"/>
    <col min="14846" max="15096" width="9.140625" style="13"/>
    <col min="15097" max="15097" width="2.5703125" style="13" bestFit="1" customWidth="1"/>
    <col min="15098" max="15098" width="2.140625" style="13" bestFit="1" customWidth="1"/>
    <col min="15099" max="15099" width="66.7109375" style="13" bestFit="1" customWidth="1"/>
    <col min="15100" max="15100" width="11.28515625" style="13" bestFit="1" customWidth="1"/>
    <col min="15101" max="15101" width="9" style="13" bestFit="1" customWidth="1"/>
    <col min="15102" max="15352" width="9.140625" style="13"/>
    <col min="15353" max="15353" width="2.5703125" style="13" bestFit="1" customWidth="1"/>
    <col min="15354" max="15354" width="2.140625" style="13" bestFit="1" customWidth="1"/>
    <col min="15355" max="15355" width="66.7109375" style="13" bestFit="1" customWidth="1"/>
    <col min="15356" max="15356" width="11.28515625" style="13" bestFit="1" customWidth="1"/>
    <col min="15357" max="15357" width="9" style="13" bestFit="1" customWidth="1"/>
    <col min="15358" max="15608" width="9.140625" style="13"/>
    <col min="15609" max="15609" width="2.5703125" style="13" bestFit="1" customWidth="1"/>
    <col min="15610" max="15610" width="2.140625" style="13" bestFit="1" customWidth="1"/>
    <col min="15611" max="15611" width="66.7109375" style="13" bestFit="1" customWidth="1"/>
    <col min="15612" max="15612" width="11.28515625" style="13" bestFit="1" customWidth="1"/>
    <col min="15613" max="15613" width="9" style="13" bestFit="1" customWidth="1"/>
    <col min="15614" max="15864" width="9.140625" style="13"/>
    <col min="15865" max="15865" width="2.5703125" style="13" bestFit="1" customWidth="1"/>
    <col min="15866" max="15866" width="2.140625" style="13" bestFit="1" customWidth="1"/>
    <col min="15867" max="15867" width="66.7109375" style="13" bestFit="1" customWidth="1"/>
    <col min="15868" max="15868" width="11.28515625" style="13" bestFit="1" customWidth="1"/>
    <col min="15869" max="15869" width="9" style="13" bestFit="1" customWidth="1"/>
    <col min="15870" max="16120" width="9.140625" style="13"/>
    <col min="16121" max="16121" width="2.5703125" style="13" bestFit="1" customWidth="1"/>
    <col min="16122" max="16122" width="2.140625" style="13" bestFit="1" customWidth="1"/>
    <col min="16123" max="16123" width="66.7109375" style="13" bestFit="1" customWidth="1"/>
    <col min="16124" max="16124" width="11.28515625" style="13" bestFit="1" customWidth="1"/>
    <col min="16125" max="16125" width="9" style="13" bestFit="1" customWidth="1"/>
    <col min="16126" max="16384" width="9.140625" style="13"/>
  </cols>
  <sheetData>
    <row r="1" spans="1:8" s="447" customFormat="1" x14ac:dyDescent="0.25">
      <c r="A1" s="1410" t="s">
        <v>901</v>
      </c>
      <c r="B1" s="1410"/>
      <c r="C1" s="446"/>
    </row>
    <row r="2" spans="1:8" ht="21" customHeight="1" x14ac:dyDescent="0.25">
      <c r="A2" s="633" t="str">
        <f>'F13'!A2:G2</f>
        <v>Name of Transmission Licensee</v>
      </c>
      <c r="B2" s="633"/>
      <c r="C2" s="633"/>
      <c r="D2" s="633" t="str">
        <f>'F13'!D2</f>
        <v>Rosa Power Supply Company Limited</v>
      </c>
      <c r="E2" s="633"/>
      <c r="F2" s="633"/>
      <c r="G2" s="633"/>
      <c r="H2" s="633"/>
    </row>
    <row r="3" spans="1:8" ht="21" customHeight="1" x14ac:dyDescent="0.25">
      <c r="A3" s="812" t="s">
        <v>23</v>
      </c>
      <c r="B3" s="812"/>
      <c r="C3" s="812"/>
      <c r="D3" s="812"/>
      <c r="E3" s="812"/>
      <c r="F3" s="812"/>
      <c r="G3" s="1314"/>
      <c r="H3" s="1314"/>
    </row>
    <row r="4" spans="1:8" ht="21" customHeight="1" x14ac:dyDescent="0.25">
      <c r="D4" s="127"/>
      <c r="G4" s="1349" t="s">
        <v>434</v>
      </c>
      <c r="H4" s="1349"/>
    </row>
    <row r="5" spans="1:8" ht="21" customHeight="1" x14ac:dyDescent="0.25">
      <c r="A5" s="1411" t="s">
        <v>384</v>
      </c>
      <c r="B5" s="1412"/>
      <c r="C5" s="1366" t="s">
        <v>49</v>
      </c>
      <c r="D5" s="1247" t="s">
        <v>968</v>
      </c>
      <c r="E5" s="1247"/>
      <c r="F5" s="1278" t="s">
        <v>1241</v>
      </c>
      <c r="G5" s="1278"/>
      <c r="H5" s="1278"/>
    </row>
    <row r="6" spans="1:8" s="355" customFormat="1" ht="21" customHeight="1" x14ac:dyDescent="0.25">
      <c r="A6" s="1413"/>
      <c r="B6" s="1414"/>
      <c r="C6" s="1367"/>
      <c r="D6" s="373" t="s">
        <v>987</v>
      </c>
      <c r="E6" s="373" t="s">
        <v>987</v>
      </c>
      <c r="F6" s="1265" t="s">
        <v>987</v>
      </c>
      <c r="G6" s="1272"/>
      <c r="H6" s="1266"/>
    </row>
    <row r="7" spans="1:8" ht="29.25" customHeight="1" x14ac:dyDescent="0.25">
      <c r="A7" s="1415"/>
      <c r="B7" s="1416"/>
      <c r="C7" s="1301"/>
      <c r="D7" s="373" t="s">
        <v>976</v>
      </c>
      <c r="E7" s="373" t="s">
        <v>976</v>
      </c>
      <c r="F7" s="372" t="s">
        <v>977</v>
      </c>
      <c r="G7" s="372" t="s">
        <v>978</v>
      </c>
      <c r="H7" s="372" t="s">
        <v>979</v>
      </c>
    </row>
    <row r="8" spans="1:8" ht="42" customHeight="1" x14ac:dyDescent="0.25">
      <c r="A8" s="23" t="s">
        <v>162</v>
      </c>
      <c r="B8" s="23" t="s">
        <v>63</v>
      </c>
      <c r="C8" s="190" t="s">
        <v>328</v>
      </c>
      <c r="D8" s="351"/>
      <c r="E8" s="351"/>
      <c r="F8" s="351"/>
      <c r="G8" s="351"/>
      <c r="H8" s="351"/>
    </row>
    <row r="9" spans="1:8" ht="33.75" customHeight="1" x14ac:dyDescent="0.25">
      <c r="A9" s="23"/>
      <c r="B9" s="23" t="s">
        <v>64</v>
      </c>
      <c r="C9" s="190" t="s">
        <v>329</v>
      </c>
      <c r="D9" s="23"/>
      <c r="E9" s="247"/>
      <c r="F9" s="247"/>
      <c r="G9" s="247"/>
      <c r="H9" s="247"/>
    </row>
    <row r="10" spans="1:8" ht="21" customHeight="1" x14ac:dyDescent="0.25">
      <c r="A10" s="23"/>
      <c r="B10" s="23"/>
      <c r="C10" s="190"/>
      <c r="D10" s="23"/>
      <c r="E10" s="247"/>
      <c r="F10" s="247"/>
      <c r="G10" s="247"/>
      <c r="H10" s="247"/>
    </row>
    <row r="11" spans="1:8" s="248" customFormat="1" ht="30" customHeight="1" x14ac:dyDescent="0.25">
      <c r="A11" s="23" t="s">
        <v>173</v>
      </c>
      <c r="B11" s="23" t="s">
        <v>63</v>
      </c>
      <c r="C11" s="190" t="s">
        <v>446</v>
      </c>
      <c r="D11" s="23"/>
      <c r="E11" s="160"/>
      <c r="F11" s="160"/>
      <c r="G11" s="160"/>
      <c r="H11" s="160"/>
    </row>
    <row r="12" spans="1:8" ht="34.5" customHeight="1" x14ac:dyDescent="0.25">
      <c r="A12" s="23"/>
      <c r="B12" s="23" t="s">
        <v>64</v>
      </c>
      <c r="C12" s="190" t="s">
        <v>330</v>
      </c>
      <c r="D12" s="23"/>
      <c r="E12" s="247"/>
      <c r="F12" s="247"/>
      <c r="G12" s="247"/>
      <c r="H12" s="247"/>
    </row>
    <row r="13" spans="1:8" ht="21" customHeight="1" x14ac:dyDescent="0.25">
      <c r="A13" s="23"/>
      <c r="B13" s="23"/>
      <c r="C13" s="190"/>
      <c r="D13" s="23"/>
      <c r="E13" s="247"/>
      <c r="F13" s="247"/>
      <c r="G13" s="247"/>
      <c r="H13" s="247"/>
    </row>
    <row r="14" spans="1:8" ht="21" customHeight="1" x14ac:dyDescent="0.25">
      <c r="A14" s="23" t="s">
        <v>252</v>
      </c>
      <c r="B14" s="23" t="s">
        <v>63</v>
      </c>
      <c r="C14" s="190" t="s">
        <v>447</v>
      </c>
      <c r="D14" s="23"/>
      <c r="E14" s="247"/>
      <c r="F14" s="247"/>
      <c r="G14" s="247"/>
      <c r="H14" s="247"/>
    </row>
    <row r="15" spans="1:8" ht="29.25" customHeight="1" x14ac:dyDescent="0.25">
      <c r="A15" s="23"/>
      <c r="B15" s="23" t="s">
        <v>64</v>
      </c>
      <c r="C15" s="190" t="s">
        <v>331</v>
      </c>
      <c r="D15" s="23"/>
      <c r="E15" s="247"/>
      <c r="F15" s="247"/>
      <c r="G15" s="247"/>
      <c r="H15" s="247"/>
    </row>
    <row r="16" spans="1:8" ht="21" customHeight="1" x14ac:dyDescent="0.25">
      <c r="A16" s="1418"/>
      <c r="B16" s="1418"/>
      <c r="C16" s="1418"/>
      <c r="D16" s="1418"/>
    </row>
    <row r="17" spans="1:8" ht="21" customHeight="1" x14ac:dyDescent="0.25">
      <c r="A17" s="1418"/>
      <c r="B17" s="1418"/>
      <c r="C17" s="1418"/>
      <c r="D17" s="1418"/>
    </row>
    <row r="18" spans="1:8" ht="21" customHeight="1" x14ac:dyDescent="0.25">
      <c r="F18" s="386"/>
      <c r="G18" s="386"/>
      <c r="H18" s="386"/>
    </row>
    <row r="19" spans="1:8" ht="21" hidden="1" customHeight="1" x14ac:dyDescent="0.25">
      <c r="A19" s="237" t="s">
        <v>319</v>
      </c>
      <c r="B19" s="237"/>
      <c r="C19" s="114"/>
      <c r="D19" s="237"/>
    </row>
    <row r="20" spans="1:8" ht="21" hidden="1" customHeight="1" x14ac:dyDescent="0.25">
      <c r="A20" s="163">
        <v>1</v>
      </c>
      <c r="B20" s="245" t="s">
        <v>475</v>
      </c>
      <c r="C20" s="1393" t="s">
        <v>551</v>
      </c>
      <c r="D20" s="1417"/>
    </row>
    <row r="21" spans="1:8" ht="21" hidden="1" customHeight="1" x14ac:dyDescent="0.25">
      <c r="A21" s="163">
        <v>2</v>
      </c>
      <c r="B21" s="3" t="s">
        <v>482</v>
      </c>
      <c r="C21" s="1396">
        <v>17</v>
      </c>
      <c r="D21" s="1419"/>
    </row>
    <row r="22" spans="1:8" ht="21" hidden="1" customHeight="1" x14ac:dyDescent="0.25">
      <c r="A22" s="163">
        <v>3</v>
      </c>
      <c r="B22" s="3" t="s">
        <v>467</v>
      </c>
      <c r="C22" s="1393"/>
      <c r="D22" s="1417"/>
    </row>
    <row r="23" spans="1:8" ht="21" hidden="1" customHeight="1" x14ac:dyDescent="0.25">
      <c r="A23" s="163">
        <v>5</v>
      </c>
      <c r="B23" s="3" t="s">
        <v>470</v>
      </c>
      <c r="C23" s="1393"/>
      <c r="D23" s="1417"/>
    </row>
    <row r="24" spans="1:8" hidden="1" x14ac:dyDescent="0.25"/>
    <row r="25" spans="1:8" hidden="1" x14ac:dyDescent="0.25"/>
  </sheetData>
  <mergeCells count="14">
    <mergeCell ref="C22:D22"/>
    <mergeCell ref="C23:D23"/>
    <mergeCell ref="A17:D17"/>
    <mergeCell ref="A16:D16"/>
    <mergeCell ref="C20:D20"/>
    <mergeCell ref="C21:D21"/>
    <mergeCell ref="A1:B1"/>
    <mergeCell ref="G3:H3"/>
    <mergeCell ref="G4:H4"/>
    <mergeCell ref="C5:C7"/>
    <mergeCell ref="F5:H5"/>
    <mergeCell ref="D5:E5"/>
    <mergeCell ref="A5:B7"/>
    <mergeCell ref="F6:H6"/>
  </mergeCells>
  <pageMargins left="0.7" right="0.7" top="0.75" bottom="0.75" header="0.3" footer="0.3"/>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72A8E-603B-4C66-88C6-97D1AD8BB75D}">
  <sheetPr>
    <tabColor rgb="FFFFFF00"/>
  </sheetPr>
  <dimension ref="A1:R19"/>
  <sheetViews>
    <sheetView showGridLines="0" view="pageBreakPreview" zoomScale="60" zoomScaleNormal="100" workbookViewId="0">
      <selection activeCell="G2" sqref="G2"/>
    </sheetView>
  </sheetViews>
  <sheetFormatPr defaultColWidth="8.85546875" defaultRowHeight="15" x14ac:dyDescent="0.25"/>
  <cols>
    <col min="1" max="1" width="33.42578125" style="965" customWidth="1"/>
    <col min="2" max="2" width="11.140625" style="951" bestFit="1" customWidth="1"/>
    <col min="3" max="3" width="12.28515625" style="951" bestFit="1" customWidth="1"/>
    <col min="4" max="4" width="11.28515625" style="951" bestFit="1" customWidth="1"/>
    <col min="5" max="5" width="12.28515625" style="951" bestFit="1" customWidth="1"/>
    <col min="6" max="6" width="11.28515625" style="951" bestFit="1" customWidth="1"/>
    <col min="7" max="7" width="12.28515625" style="951" bestFit="1" customWidth="1"/>
    <col min="8" max="8" width="11.28515625" style="951" bestFit="1" customWidth="1"/>
    <col min="9" max="9" width="12.28515625" style="951" bestFit="1" customWidth="1"/>
    <col min="10" max="10" width="11.28515625" style="951" bestFit="1" customWidth="1"/>
    <col min="11" max="11" width="12.28515625" style="951" bestFit="1" customWidth="1"/>
    <col min="12" max="12" width="11.28515625" style="951" bestFit="1" customWidth="1"/>
    <col min="13" max="13" width="12.28515625" style="951" bestFit="1" customWidth="1"/>
    <col min="14" max="14" width="11.28515625" style="951" bestFit="1" customWidth="1"/>
    <col min="15" max="15" width="12.28515625" style="951" bestFit="1" customWidth="1"/>
    <col min="16" max="16" width="11.28515625" style="951" bestFit="1" customWidth="1"/>
    <col min="17" max="17" width="12.28515625" style="951" bestFit="1" customWidth="1"/>
    <col min="18" max="16384" width="8.85546875" style="951"/>
  </cols>
  <sheetData>
    <row r="1" spans="1:18" x14ac:dyDescent="0.25">
      <c r="A1" s="948" t="s">
        <v>1472</v>
      </c>
      <c r="B1" s="948"/>
      <c r="C1" s="949"/>
      <c r="D1" s="950"/>
      <c r="E1" s="950"/>
      <c r="F1" s="950"/>
    </row>
    <row r="2" spans="1:18" x14ac:dyDescent="0.25">
      <c r="A2" s="1421" t="s">
        <v>47</v>
      </c>
      <c r="B2" s="1421"/>
      <c r="C2" s="1421"/>
      <c r="D2" s="1421"/>
      <c r="E2" s="1421"/>
      <c r="F2" s="1421"/>
      <c r="G2" s="951" t="str">
        <f>'F14'!D2</f>
        <v>Rosa Power Supply Company Limited</v>
      </c>
    </row>
    <row r="3" spans="1:18" x14ac:dyDescent="0.25">
      <c r="A3" s="952" t="s">
        <v>1459</v>
      </c>
      <c r="B3" s="952"/>
      <c r="C3" s="952"/>
      <c r="D3" s="952"/>
      <c r="E3" s="952"/>
      <c r="F3" s="952"/>
    </row>
    <row r="4" spans="1:18" x14ac:dyDescent="0.25">
      <c r="A4" s="944" t="s">
        <v>49</v>
      </c>
      <c r="B4" s="1420" t="s">
        <v>1076</v>
      </c>
      <c r="C4" s="1420"/>
      <c r="D4" s="1420" t="s">
        <v>1077</v>
      </c>
      <c r="E4" s="1420"/>
      <c r="F4" s="1420" t="s">
        <v>1078</v>
      </c>
      <c r="G4" s="1420"/>
      <c r="H4" s="1420" t="s">
        <v>971</v>
      </c>
      <c r="I4" s="1420"/>
      <c r="J4" s="1420" t="s">
        <v>972</v>
      </c>
      <c r="K4" s="1420"/>
      <c r="L4" s="1420" t="s">
        <v>973</v>
      </c>
      <c r="M4" s="1420"/>
      <c r="N4" s="1420" t="s">
        <v>974</v>
      </c>
      <c r="O4" s="1420"/>
      <c r="P4" s="1420" t="s">
        <v>975</v>
      </c>
      <c r="Q4" s="1420"/>
    </row>
    <row r="5" spans="1:18" x14ac:dyDescent="0.25">
      <c r="A5" s="944" t="s">
        <v>1460</v>
      </c>
      <c r="B5" s="953" t="s">
        <v>1461</v>
      </c>
      <c r="C5" s="954" t="s">
        <v>1226</v>
      </c>
      <c r="D5" s="953" t="s">
        <v>1461</v>
      </c>
      <c r="E5" s="954" t="s">
        <v>1226</v>
      </c>
      <c r="F5" s="953" t="s">
        <v>1461</v>
      </c>
      <c r="G5" s="954" t="s">
        <v>1226</v>
      </c>
      <c r="H5" s="953" t="s">
        <v>1461</v>
      </c>
      <c r="I5" s="954" t="s">
        <v>1226</v>
      </c>
      <c r="J5" s="953" t="s">
        <v>1461</v>
      </c>
      <c r="K5" s="954" t="s">
        <v>1226</v>
      </c>
      <c r="L5" s="953" t="s">
        <v>1461</v>
      </c>
      <c r="M5" s="954" t="s">
        <v>1226</v>
      </c>
      <c r="N5" s="953" t="s">
        <v>1461</v>
      </c>
      <c r="O5" s="954" t="s">
        <v>1226</v>
      </c>
      <c r="P5" s="953" t="s">
        <v>1461</v>
      </c>
      <c r="Q5" s="954" t="s">
        <v>1226</v>
      </c>
    </row>
    <row r="6" spans="1:18" x14ac:dyDescent="0.25">
      <c r="A6" s="955" t="s">
        <v>1462</v>
      </c>
      <c r="B6" s="956"/>
      <c r="C6" s="956"/>
      <c r="D6" s="956"/>
      <c r="E6" s="956"/>
      <c r="F6" s="956"/>
      <c r="G6" s="956"/>
      <c r="H6" s="956"/>
      <c r="I6" s="956"/>
      <c r="J6" s="956"/>
      <c r="K6" s="956"/>
      <c r="L6" s="956"/>
      <c r="M6" s="956"/>
      <c r="N6" s="956"/>
      <c r="O6" s="956"/>
      <c r="P6" s="956"/>
      <c r="Q6" s="956"/>
    </row>
    <row r="7" spans="1:18" x14ac:dyDescent="0.25">
      <c r="A7" s="955" t="s">
        <v>1463</v>
      </c>
      <c r="B7" s="956"/>
      <c r="C7" s="956"/>
      <c r="D7" s="956"/>
      <c r="E7" s="956"/>
      <c r="F7" s="956"/>
      <c r="G7" s="956"/>
      <c r="H7" s="956"/>
      <c r="I7" s="956"/>
      <c r="J7" s="956"/>
      <c r="K7" s="956"/>
      <c r="L7" s="956"/>
      <c r="M7" s="956"/>
      <c r="N7" s="956"/>
      <c r="O7" s="956"/>
      <c r="P7" s="956"/>
      <c r="Q7" s="956"/>
    </row>
    <row r="8" spans="1:18" x14ac:dyDescent="0.25">
      <c r="A8" s="955" t="s">
        <v>1464</v>
      </c>
      <c r="B8" s="956"/>
      <c r="C8" s="956"/>
      <c r="D8" s="956"/>
      <c r="E8" s="956"/>
      <c r="F8" s="956"/>
      <c r="G8" s="956"/>
      <c r="H8" s="956"/>
      <c r="I8" s="956"/>
      <c r="J8" s="956"/>
      <c r="K8" s="956"/>
      <c r="L8" s="956"/>
      <c r="M8" s="956"/>
      <c r="N8" s="956"/>
      <c r="O8" s="956"/>
      <c r="P8" s="956"/>
      <c r="Q8" s="956"/>
    </row>
    <row r="9" spans="1:18" hidden="1" x14ac:dyDescent="0.25">
      <c r="A9" s="955"/>
      <c r="B9" s="956"/>
      <c r="C9" s="956"/>
      <c r="D9" s="956"/>
      <c r="E9" s="956"/>
      <c r="F9" s="956"/>
      <c r="G9" s="956"/>
      <c r="H9" s="956"/>
      <c r="I9" s="956"/>
      <c r="J9" s="956"/>
      <c r="K9" s="956"/>
      <c r="L9" s="956"/>
      <c r="M9" s="956"/>
      <c r="N9" s="956"/>
      <c r="O9" s="956"/>
      <c r="P9" s="956"/>
      <c r="Q9" s="956"/>
    </row>
    <row r="10" spans="1:18" x14ac:dyDescent="0.25">
      <c r="A10" s="955" t="s">
        <v>1465</v>
      </c>
      <c r="B10" s="956"/>
      <c r="C10" s="956"/>
      <c r="D10" s="956"/>
      <c r="E10" s="956"/>
      <c r="F10" s="956"/>
      <c r="G10" s="956"/>
      <c r="H10" s="956"/>
      <c r="I10" s="956"/>
      <c r="J10" s="956"/>
      <c r="K10" s="956"/>
      <c r="L10" s="956"/>
      <c r="M10" s="956"/>
      <c r="N10" s="956"/>
      <c r="O10" s="956"/>
      <c r="P10" s="956"/>
      <c r="Q10" s="956"/>
    </row>
    <row r="11" spans="1:18" x14ac:dyDescent="0.25">
      <c r="A11" s="955"/>
      <c r="B11" s="956"/>
      <c r="C11" s="956"/>
      <c r="D11" s="956"/>
      <c r="E11" s="956"/>
      <c r="F11" s="956"/>
      <c r="G11" s="956"/>
      <c r="H11" s="956"/>
      <c r="I11" s="956"/>
      <c r="J11" s="956"/>
      <c r="K11" s="956"/>
      <c r="L11" s="956"/>
      <c r="M11" s="956"/>
      <c r="N11" s="956"/>
      <c r="O11" s="956"/>
      <c r="P11" s="956"/>
      <c r="Q11" s="956"/>
    </row>
    <row r="12" spans="1:18" x14ac:dyDescent="0.25">
      <c r="A12" s="957"/>
      <c r="B12" s="958"/>
      <c r="C12" s="958"/>
      <c r="D12" s="958"/>
      <c r="E12" s="958"/>
      <c r="F12" s="958"/>
      <c r="G12" s="958"/>
      <c r="H12" s="958"/>
      <c r="I12" s="958"/>
      <c r="J12" s="958"/>
      <c r="K12" s="958"/>
      <c r="L12" s="958"/>
      <c r="M12" s="958"/>
      <c r="N12" s="958"/>
      <c r="O12" s="958"/>
      <c r="P12" s="958"/>
      <c r="Q12" s="958"/>
    </row>
    <row r="13" spans="1:18" s="961" customFormat="1" ht="30" x14ac:dyDescent="0.25">
      <c r="A13" s="959" t="s">
        <v>1466</v>
      </c>
      <c r="B13" s="960">
        <f>SUM(B6:B12)</f>
        <v>0</v>
      </c>
      <c r="C13" s="960">
        <f t="shared" ref="C13:Q13" si="0">SUM(C6:C12)</f>
        <v>0</v>
      </c>
      <c r="D13" s="960">
        <f t="shared" si="0"/>
        <v>0</v>
      </c>
      <c r="E13" s="960">
        <f t="shared" si="0"/>
        <v>0</v>
      </c>
      <c r="F13" s="960">
        <f t="shared" si="0"/>
        <v>0</v>
      </c>
      <c r="G13" s="960">
        <f t="shared" si="0"/>
        <v>0</v>
      </c>
      <c r="H13" s="960">
        <f t="shared" si="0"/>
        <v>0</v>
      </c>
      <c r="I13" s="960">
        <f t="shared" si="0"/>
        <v>0</v>
      </c>
      <c r="J13" s="960">
        <f t="shared" si="0"/>
        <v>0</v>
      </c>
      <c r="K13" s="960">
        <f t="shared" si="0"/>
        <v>0</v>
      </c>
      <c r="L13" s="960">
        <f t="shared" si="0"/>
        <v>0</v>
      </c>
      <c r="M13" s="960">
        <f t="shared" si="0"/>
        <v>0</v>
      </c>
      <c r="N13" s="960">
        <f t="shared" si="0"/>
        <v>0</v>
      </c>
      <c r="O13" s="960">
        <f t="shared" si="0"/>
        <v>0</v>
      </c>
      <c r="P13" s="960">
        <f t="shared" si="0"/>
        <v>0</v>
      </c>
      <c r="Q13" s="960">
        <f t="shared" si="0"/>
        <v>0</v>
      </c>
      <c r="R13" s="951"/>
    </row>
    <row r="14" spans="1:18" x14ac:dyDescent="0.25">
      <c r="A14" s="955" t="s">
        <v>1467</v>
      </c>
      <c r="B14" s="962"/>
      <c r="C14" s="962"/>
      <c r="D14" s="962"/>
      <c r="E14" s="962"/>
      <c r="F14" s="962"/>
      <c r="G14" s="962"/>
      <c r="H14" s="962"/>
      <c r="I14" s="962"/>
      <c r="J14" s="962"/>
      <c r="K14" s="962"/>
      <c r="L14" s="962"/>
      <c r="M14" s="962"/>
      <c r="N14" s="962"/>
      <c r="O14" s="962"/>
      <c r="P14" s="962"/>
      <c r="Q14" s="962"/>
    </row>
    <row r="15" spans="1:18" x14ac:dyDescent="0.25">
      <c r="A15" s="955" t="s">
        <v>1468</v>
      </c>
      <c r="B15" s="962"/>
      <c r="C15" s="962"/>
      <c r="D15" s="962"/>
      <c r="E15" s="962"/>
      <c r="F15" s="962"/>
      <c r="G15" s="962"/>
      <c r="H15" s="962"/>
      <c r="I15" s="962"/>
      <c r="J15" s="962"/>
      <c r="K15" s="962"/>
      <c r="L15" s="962"/>
      <c r="M15" s="962"/>
      <c r="N15" s="962"/>
      <c r="O15" s="962"/>
      <c r="P15" s="962"/>
      <c r="Q15" s="962"/>
    </row>
    <row r="16" spans="1:18" s="961" customFormat="1" x14ac:dyDescent="0.25">
      <c r="A16" s="959" t="s">
        <v>1469</v>
      </c>
      <c r="B16" s="963">
        <f>B13-B14-B15</f>
        <v>0</v>
      </c>
      <c r="C16" s="963">
        <f t="shared" ref="C16:Q16" si="1">C13-C14-C15</f>
        <v>0</v>
      </c>
      <c r="D16" s="963">
        <f t="shared" si="1"/>
        <v>0</v>
      </c>
      <c r="E16" s="963">
        <f t="shared" si="1"/>
        <v>0</v>
      </c>
      <c r="F16" s="963">
        <f t="shared" si="1"/>
        <v>0</v>
      </c>
      <c r="G16" s="963">
        <f t="shared" si="1"/>
        <v>0</v>
      </c>
      <c r="H16" s="963">
        <f t="shared" si="1"/>
        <v>0</v>
      </c>
      <c r="I16" s="963">
        <f t="shared" si="1"/>
        <v>0</v>
      </c>
      <c r="J16" s="963">
        <f t="shared" si="1"/>
        <v>0</v>
      </c>
      <c r="K16" s="963">
        <f t="shared" si="1"/>
        <v>0</v>
      </c>
      <c r="L16" s="963">
        <f t="shared" si="1"/>
        <v>0</v>
      </c>
      <c r="M16" s="963">
        <f t="shared" si="1"/>
        <v>0</v>
      </c>
      <c r="N16" s="963">
        <f t="shared" si="1"/>
        <v>0</v>
      </c>
      <c r="O16" s="963">
        <f t="shared" si="1"/>
        <v>0</v>
      </c>
      <c r="P16" s="963">
        <f t="shared" si="1"/>
        <v>0</v>
      </c>
      <c r="Q16" s="963">
        <f t="shared" si="1"/>
        <v>0</v>
      </c>
      <c r="R16" s="951"/>
    </row>
    <row r="17" spans="1:18" s="961" customFormat="1" x14ac:dyDescent="0.25">
      <c r="A17" s="959" t="s">
        <v>1470</v>
      </c>
      <c r="B17" s="964"/>
      <c r="C17" s="964"/>
      <c r="D17" s="964"/>
      <c r="E17" s="964"/>
      <c r="F17" s="964"/>
      <c r="G17" s="964"/>
      <c r="H17" s="964"/>
      <c r="I17" s="964"/>
      <c r="J17" s="964"/>
      <c r="K17" s="964"/>
      <c r="L17" s="964"/>
      <c r="M17" s="964"/>
      <c r="N17" s="964"/>
      <c r="O17" s="964"/>
      <c r="P17" s="964"/>
      <c r="Q17" s="964"/>
      <c r="R17" s="951"/>
    </row>
    <row r="18" spans="1:18" s="961" customFormat="1" x14ac:dyDescent="0.25">
      <c r="A18" s="959" t="s">
        <v>1471</v>
      </c>
      <c r="B18" s="963">
        <f>B16-B17</f>
        <v>0</v>
      </c>
      <c r="C18" s="963">
        <f t="shared" ref="C18:Q18" si="2">C16-C17</f>
        <v>0</v>
      </c>
      <c r="D18" s="963">
        <f t="shared" si="2"/>
        <v>0</v>
      </c>
      <c r="E18" s="963">
        <f t="shared" si="2"/>
        <v>0</v>
      </c>
      <c r="F18" s="963">
        <f t="shared" si="2"/>
        <v>0</v>
      </c>
      <c r="G18" s="963">
        <f t="shared" si="2"/>
        <v>0</v>
      </c>
      <c r="H18" s="963">
        <f t="shared" si="2"/>
        <v>0</v>
      </c>
      <c r="I18" s="963">
        <f t="shared" si="2"/>
        <v>0</v>
      </c>
      <c r="J18" s="963">
        <f t="shared" si="2"/>
        <v>0</v>
      </c>
      <c r="K18" s="963">
        <f t="shared" si="2"/>
        <v>0</v>
      </c>
      <c r="L18" s="963">
        <f t="shared" si="2"/>
        <v>0</v>
      </c>
      <c r="M18" s="963">
        <f t="shared" si="2"/>
        <v>0</v>
      </c>
      <c r="N18" s="963">
        <f t="shared" si="2"/>
        <v>0</v>
      </c>
      <c r="O18" s="963">
        <f t="shared" si="2"/>
        <v>0</v>
      </c>
      <c r="P18" s="963">
        <f t="shared" si="2"/>
        <v>0</v>
      </c>
      <c r="Q18" s="963">
        <f t="shared" si="2"/>
        <v>0</v>
      </c>
      <c r="R18" s="951"/>
    </row>
    <row r="19" spans="1:18" x14ac:dyDescent="0.25">
      <c r="B19" s="966"/>
      <c r="C19" s="966"/>
      <c r="D19" s="966"/>
      <c r="E19" s="966"/>
    </row>
  </sheetData>
  <mergeCells count="9">
    <mergeCell ref="L4:M4"/>
    <mergeCell ref="N4:O4"/>
    <mergeCell ref="P4:Q4"/>
    <mergeCell ref="A2:F2"/>
    <mergeCell ref="B4:C4"/>
    <mergeCell ref="D4:E4"/>
    <mergeCell ref="F4:G4"/>
    <mergeCell ref="H4:I4"/>
    <mergeCell ref="J4:K4"/>
  </mergeCells>
  <pageMargins left="0.7" right="0.7" top="0.75" bottom="0.75" header="0.3" footer="0.3"/>
  <pageSetup paperSize="9" scale="3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tabColor rgb="FFFFFF00"/>
    <pageSetUpPr fitToPage="1"/>
  </sheetPr>
  <dimension ref="A1:Q26"/>
  <sheetViews>
    <sheetView showGridLines="0" view="pageBreakPreview" zoomScaleNormal="85" zoomScaleSheetLayoutView="100" workbookViewId="0">
      <selection activeCell="K2" sqref="K2"/>
    </sheetView>
  </sheetViews>
  <sheetFormatPr defaultRowHeight="15" x14ac:dyDescent="0.25"/>
  <cols>
    <col min="2" max="2" width="34.5703125" customWidth="1"/>
    <col min="3" max="5" width="14.7109375" style="526" hidden="1" customWidth="1"/>
    <col min="6" max="10" width="13.140625" hidden="1" customWidth="1"/>
    <col min="11" max="11" width="16.28515625" style="421" bestFit="1" customWidth="1"/>
    <col min="12" max="12" width="17.28515625" bestFit="1" customWidth="1"/>
    <col min="13" max="17" width="14" bestFit="1" customWidth="1"/>
  </cols>
  <sheetData>
    <row r="1" spans="1:17" s="444" customFormat="1" x14ac:dyDescent="0.25">
      <c r="A1" s="1280" t="s">
        <v>897</v>
      </c>
      <c r="B1" s="1280"/>
      <c r="C1" s="522"/>
      <c r="D1" s="522"/>
      <c r="E1" s="522"/>
    </row>
    <row r="2" spans="1:17" ht="21" customHeight="1" x14ac:dyDescent="0.25">
      <c r="A2" s="1244" t="str">
        <f>'F14'!A2:D2</f>
        <v>Name of Transmission Licensee</v>
      </c>
      <c r="B2" s="1244"/>
      <c r="C2" s="1244"/>
      <c r="D2" s="1244"/>
      <c r="E2" s="1244"/>
      <c r="F2" s="1244"/>
      <c r="G2" s="1244"/>
      <c r="H2" s="1244"/>
      <c r="I2" s="1244"/>
      <c r="J2" s="1244"/>
      <c r="K2" s="405" t="str">
        <f>F14A!G2</f>
        <v>Rosa Power Supply Company Limited</v>
      </c>
    </row>
    <row r="3" spans="1:17" ht="21" customHeight="1" x14ac:dyDescent="0.25">
      <c r="A3" s="812" t="s">
        <v>24</v>
      </c>
      <c r="B3" s="812"/>
      <c r="C3" s="812"/>
      <c r="D3" s="812"/>
      <c r="E3" s="812"/>
      <c r="F3" s="812"/>
      <c r="G3" s="812"/>
      <c r="H3" s="812"/>
      <c r="I3" s="1314"/>
      <c r="J3" s="1314"/>
      <c r="K3" s="413"/>
      <c r="L3" s="1314"/>
      <c r="M3" s="1314"/>
      <c r="N3" s="1314"/>
      <c r="O3" s="1314"/>
      <c r="P3" s="1314"/>
      <c r="Q3" s="1314"/>
    </row>
    <row r="4" spans="1:17" ht="21" customHeight="1" x14ac:dyDescent="0.25">
      <c r="A4" s="13"/>
      <c r="B4" s="13"/>
      <c r="C4" s="529"/>
      <c r="D4" s="529"/>
      <c r="E4" s="529"/>
      <c r="F4" s="1424"/>
      <c r="G4" s="1424"/>
      <c r="I4" s="1424"/>
      <c r="J4" s="1424"/>
      <c r="K4" s="429"/>
      <c r="L4" s="1424"/>
      <c r="M4" s="1424"/>
      <c r="N4" s="1424"/>
      <c r="O4" s="1424"/>
      <c r="P4" s="1424" t="s">
        <v>434</v>
      </c>
      <c r="Q4" s="1424"/>
    </row>
    <row r="5" spans="1:17" ht="21" customHeight="1" x14ac:dyDescent="0.25">
      <c r="A5" s="1366" t="s">
        <v>384</v>
      </c>
      <c r="B5" s="1366" t="s">
        <v>49</v>
      </c>
      <c r="C5" s="1265" t="s">
        <v>1183</v>
      </c>
      <c r="D5" s="1272"/>
      <c r="E5" s="1272"/>
      <c r="F5" s="1272"/>
      <c r="G5" s="1266"/>
      <c r="H5" s="1278" t="s">
        <v>1241</v>
      </c>
      <c r="I5" s="1278"/>
      <c r="J5" s="1278"/>
      <c r="K5" s="1281" t="s">
        <v>970</v>
      </c>
      <c r="L5" s="1282"/>
      <c r="M5" s="1278" t="s">
        <v>161</v>
      </c>
      <c r="N5" s="1278"/>
      <c r="O5" s="1278"/>
      <c r="P5" s="1278"/>
      <c r="Q5" s="1278"/>
    </row>
    <row r="6" spans="1:17" s="353" customFormat="1" ht="39.75" customHeight="1" x14ac:dyDescent="0.25">
      <c r="A6" s="1367"/>
      <c r="B6" s="1367"/>
      <c r="C6" s="515" t="s">
        <v>987</v>
      </c>
      <c r="D6" s="515" t="s">
        <v>987</v>
      </c>
      <c r="E6" s="515" t="s">
        <v>987</v>
      </c>
      <c r="F6" s="373" t="s">
        <v>987</v>
      </c>
      <c r="G6" s="373" t="s">
        <v>987</v>
      </c>
      <c r="H6" s="1265" t="s">
        <v>987</v>
      </c>
      <c r="I6" s="1272"/>
      <c r="J6" s="1266"/>
      <c r="K6" s="1265" t="s">
        <v>1078</v>
      </c>
      <c r="L6" s="1266"/>
      <c r="M6" s="946" t="s">
        <v>971</v>
      </c>
      <c r="N6" s="946" t="s">
        <v>972</v>
      </c>
      <c r="O6" s="946" t="s">
        <v>973</v>
      </c>
      <c r="P6" s="946" t="s">
        <v>974</v>
      </c>
      <c r="Q6" s="946" t="s">
        <v>975</v>
      </c>
    </row>
    <row r="7" spans="1:17" ht="41.25" customHeight="1" x14ac:dyDescent="0.25">
      <c r="A7" s="1301"/>
      <c r="B7" s="1301"/>
      <c r="C7" s="726" t="s">
        <v>976</v>
      </c>
      <c r="D7" s="726" t="s">
        <v>976</v>
      </c>
      <c r="E7" s="726" t="s">
        <v>976</v>
      </c>
      <c r="F7" s="726" t="s">
        <v>976</v>
      </c>
      <c r="G7" s="726" t="s">
        <v>976</v>
      </c>
      <c r="H7" s="728" t="s">
        <v>977</v>
      </c>
      <c r="I7" s="727" t="s">
        <v>978</v>
      </c>
      <c r="J7" s="727" t="s">
        <v>979</v>
      </c>
      <c r="K7" s="728" t="s">
        <v>977</v>
      </c>
      <c r="L7" s="728" t="s">
        <v>980</v>
      </c>
      <c r="M7" s="727" t="s">
        <v>981</v>
      </c>
      <c r="N7" s="727" t="s">
        <v>981</v>
      </c>
      <c r="O7" s="727" t="s">
        <v>981</v>
      </c>
      <c r="P7" s="727" t="s">
        <v>981</v>
      </c>
      <c r="Q7" s="727" t="s">
        <v>981</v>
      </c>
    </row>
    <row r="8" spans="1:17" ht="31.5" customHeight="1" x14ac:dyDescent="0.25">
      <c r="A8" s="23" t="s">
        <v>162</v>
      </c>
      <c r="B8" s="191" t="s">
        <v>332</v>
      </c>
      <c r="C8" s="191"/>
      <c r="D8" s="191"/>
      <c r="E8" s="191"/>
      <c r="F8" s="23"/>
      <c r="G8" s="23"/>
      <c r="H8" s="180"/>
      <c r="I8" s="180"/>
      <c r="J8" s="180"/>
      <c r="K8" s="180"/>
      <c r="L8" s="180"/>
      <c r="M8" s="180"/>
      <c r="N8" s="180"/>
      <c r="O8" s="180"/>
      <c r="P8" s="180"/>
      <c r="Q8" s="180"/>
    </row>
    <row r="9" spans="1:17" ht="34.5" customHeight="1" x14ac:dyDescent="0.25">
      <c r="A9" s="23" t="s">
        <v>173</v>
      </c>
      <c r="B9" s="191" t="s">
        <v>333</v>
      </c>
      <c r="C9" s="191"/>
      <c r="D9" s="191"/>
      <c r="E9" s="191"/>
      <c r="F9" s="23"/>
      <c r="G9" s="23"/>
      <c r="H9" s="180"/>
      <c r="I9" s="180"/>
      <c r="J9" s="180"/>
      <c r="K9" s="180"/>
      <c r="L9" s="180"/>
      <c r="M9" s="180"/>
      <c r="N9" s="180"/>
      <c r="O9" s="180"/>
      <c r="P9" s="180"/>
      <c r="Q9" s="180"/>
    </row>
    <row r="10" spans="1:17" ht="32.25" customHeight="1" x14ac:dyDescent="0.25">
      <c r="A10" s="23" t="s">
        <v>252</v>
      </c>
      <c r="B10" s="191" t="s">
        <v>334</v>
      </c>
      <c r="C10" s="191"/>
      <c r="D10" s="191"/>
      <c r="E10" s="191"/>
      <c r="F10" s="23"/>
      <c r="G10" s="23"/>
      <c r="H10" s="180"/>
      <c r="I10" s="180"/>
      <c r="J10" s="180"/>
      <c r="K10" s="180"/>
      <c r="L10" s="180"/>
      <c r="M10" s="180"/>
      <c r="N10" s="180"/>
      <c r="O10" s="180"/>
      <c r="P10" s="180"/>
      <c r="Q10" s="180"/>
    </row>
    <row r="11" spans="1:17" ht="32.25" customHeight="1" x14ac:dyDescent="0.25">
      <c r="A11" s="23" t="s">
        <v>253</v>
      </c>
      <c r="B11" s="191" t="s">
        <v>335</v>
      </c>
      <c r="C11" s="191"/>
      <c r="D11" s="191"/>
      <c r="E11" s="191"/>
      <c r="F11" s="23"/>
      <c r="G11" s="23"/>
      <c r="H11" s="180"/>
      <c r="I11" s="180"/>
      <c r="J11" s="180"/>
      <c r="K11" s="180"/>
      <c r="L11" s="180"/>
      <c r="M11" s="180"/>
      <c r="N11" s="180"/>
      <c r="O11" s="180"/>
      <c r="P11" s="180"/>
      <c r="Q11" s="180"/>
    </row>
    <row r="12" spans="1:17" ht="21" customHeight="1" x14ac:dyDescent="0.25">
      <c r="A12" s="13"/>
      <c r="B12" s="192"/>
      <c r="C12" s="192"/>
      <c r="D12" s="192"/>
      <c r="E12" s="192"/>
      <c r="F12" s="17"/>
      <c r="G12" s="17"/>
    </row>
    <row r="13" spans="1:17" ht="21" customHeight="1" x14ac:dyDescent="0.25">
      <c r="A13" s="1418"/>
      <c r="B13" s="1418"/>
      <c r="C13" s="1418"/>
      <c r="D13" s="1418"/>
      <c r="E13" s="1418"/>
      <c r="F13" s="1418"/>
      <c r="G13" s="1418"/>
    </row>
    <row r="14" spans="1:17" ht="21" customHeight="1" x14ac:dyDescent="0.25">
      <c r="A14" s="249"/>
      <c r="B14" s="249"/>
      <c r="C14" s="528"/>
      <c r="D14" s="528"/>
      <c r="E14" s="528"/>
      <c r="F14" s="249"/>
      <c r="G14" s="249"/>
      <c r="H14" s="386"/>
      <c r="I14" s="386"/>
      <c r="J14" s="386"/>
      <c r="K14" s="386"/>
    </row>
    <row r="15" spans="1:17" ht="21" customHeight="1" x14ac:dyDescent="0.25">
      <c r="A15" s="249"/>
      <c r="B15" s="249"/>
      <c r="C15" s="528"/>
      <c r="D15" s="528"/>
      <c r="E15" s="528"/>
      <c r="F15" s="249"/>
      <c r="G15" s="249"/>
    </row>
    <row r="16" spans="1:17" ht="21" customHeight="1" x14ac:dyDescent="0.25">
      <c r="A16" s="249"/>
      <c r="B16" s="249"/>
      <c r="C16" s="528"/>
      <c r="D16" s="528"/>
      <c r="E16" s="528"/>
      <c r="F16" s="249"/>
      <c r="G16" s="249"/>
    </row>
    <row r="17" spans="1:7" ht="21" customHeight="1" x14ac:dyDescent="0.25">
      <c r="A17" s="249"/>
      <c r="B17" s="13"/>
      <c r="C17" s="529"/>
      <c r="D17" s="529"/>
      <c r="E17" s="529"/>
      <c r="F17" s="1422"/>
      <c r="G17" s="1423"/>
    </row>
    <row r="18" spans="1:7" ht="21" customHeight="1" x14ac:dyDescent="0.25">
      <c r="A18" s="249"/>
      <c r="B18" s="13"/>
      <c r="C18" s="529"/>
      <c r="D18" s="529"/>
      <c r="E18" s="529"/>
      <c r="F18" s="13"/>
      <c r="G18" s="13"/>
    </row>
    <row r="19" spans="1:7" ht="21" hidden="1" customHeight="1" x14ac:dyDescent="0.25">
      <c r="A19" s="13"/>
      <c r="B19" s="13"/>
      <c r="C19" s="529"/>
      <c r="D19" s="529"/>
      <c r="E19" s="529"/>
    </row>
    <row r="20" spans="1:7" ht="21" hidden="1" customHeight="1" x14ac:dyDescent="0.25">
      <c r="A20" s="237" t="s">
        <v>319</v>
      </c>
      <c r="B20" s="237"/>
      <c r="C20" s="237"/>
      <c r="D20" s="237"/>
      <c r="E20" s="237"/>
      <c r="F20" s="237"/>
      <c r="G20" s="237"/>
    </row>
    <row r="21" spans="1:7" ht="21" hidden="1" customHeight="1" x14ac:dyDescent="0.25">
      <c r="A21" s="163">
        <v>1</v>
      </c>
      <c r="B21" s="1393" t="s">
        <v>550</v>
      </c>
      <c r="C21" s="1417"/>
      <c r="D21" s="1417"/>
      <c r="E21" s="1417"/>
      <c r="F21" s="1394"/>
      <c r="G21" s="1395"/>
    </row>
    <row r="22" spans="1:7" ht="21" hidden="1" customHeight="1" x14ac:dyDescent="0.25">
      <c r="A22" s="163">
        <v>2</v>
      </c>
      <c r="B22" s="1393" t="s">
        <v>465</v>
      </c>
      <c r="C22" s="1417"/>
      <c r="D22" s="1417"/>
      <c r="E22" s="1417"/>
      <c r="F22" s="1394"/>
      <c r="G22" s="1395"/>
    </row>
    <row r="23" spans="1:7" ht="21" hidden="1" customHeight="1" x14ac:dyDescent="0.25">
      <c r="A23" s="163">
        <v>3</v>
      </c>
      <c r="B23" s="1393" t="s">
        <v>465</v>
      </c>
      <c r="C23" s="1417"/>
      <c r="D23" s="1417"/>
      <c r="E23" s="1417"/>
      <c r="F23" s="1394"/>
      <c r="G23" s="1395"/>
    </row>
    <row r="24" spans="1:7" hidden="1" x14ac:dyDescent="0.25">
      <c r="A24" s="163">
        <v>4</v>
      </c>
      <c r="B24" s="1393"/>
      <c r="C24" s="1417"/>
      <c r="D24" s="1417"/>
      <c r="E24" s="1417"/>
      <c r="F24" s="1394"/>
      <c r="G24" s="1395"/>
    </row>
    <row r="25" spans="1:7" hidden="1" x14ac:dyDescent="0.25">
      <c r="A25" s="163">
        <v>5</v>
      </c>
      <c r="B25" s="1393"/>
      <c r="C25" s="1417"/>
      <c r="D25" s="1417"/>
      <c r="E25" s="1417"/>
      <c r="F25" s="1394"/>
      <c r="G25" s="1395"/>
    </row>
    <row r="26" spans="1:7" hidden="1" x14ac:dyDescent="0.25"/>
  </sheetData>
  <mergeCells count="26">
    <mergeCell ref="K6:L6"/>
    <mergeCell ref="M5:Q5"/>
    <mergeCell ref="L3:M3"/>
    <mergeCell ref="N3:O3"/>
    <mergeCell ref="P3:Q3"/>
    <mergeCell ref="L4:M4"/>
    <mergeCell ref="N4:O4"/>
    <mergeCell ref="P4:Q4"/>
    <mergeCell ref="K5:L5"/>
    <mergeCell ref="B25:G25"/>
    <mergeCell ref="B21:G21"/>
    <mergeCell ref="B22:G22"/>
    <mergeCell ref="B23:G23"/>
    <mergeCell ref="B24:G24"/>
    <mergeCell ref="A1:B1"/>
    <mergeCell ref="A5:A7"/>
    <mergeCell ref="A2:J2"/>
    <mergeCell ref="F17:G17"/>
    <mergeCell ref="A13:G13"/>
    <mergeCell ref="H5:J5"/>
    <mergeCell ref="I3:J3"/>
    <mergeCell ref="I4:J4"/>
    <mergeCell ref="F4:G4"/>
    <mergeCell ref="B5:B7"/>
    <mergeCell ref="H6:J6"/>
    <mergeCell ref="C5:G5"/>
  </mergeCells>
  <pageMargins left="0.7" right="0.7" top="0.75" bottom="0.75" header="0.3" footer="0.3"/>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5547C-B028-4499-955C-7B5CFD000BCD}">
  <sheetPr>
    <tabColor theme="0"/>
  </sheetPr>
  <dimension ref="A2:L18"/>
  <sheetViews>
    <sheetView showGridLines="0" zoomScaleNormal="100" zoomScaleSheetLayoutView="120" workbookViewId="0">
      <selection activeCell="B15" sqref="B15:E15"/>
    </sheetView>
  </sheetViews>
  <sheetFormatPr defaultRowHeight="15" x14ac:dyDescent="0.25"/>
  <cols>
    <col min="1" max="1" width="9.140625" style="421"/>
    <col min="2" max="2" width="17.42578125" style="421" customWidth="1"/>
    <col min="3" max="3" width="24.140625" style="421" customWidth="1"/>
    <col min="4" max="4" width="24.85546875" style="421" customWidth="1"/>
    <col min="5" max="5" width="25.42578125" style="421" customWidth="1"/>
    <col min="6" max="16384" width="9.140625" style="421"/>
  </cols>
  <sheetData>
    <row r="2" spans="1:12" ht="18.75" x14ac:dyDescent="0.3">
      <c r="B2" s="534" t="s">
        <v>1444</v>
      </c>
    </row>
    <row r="3" spans="1:12" ht="15.75" customHeight="1" x14ac:dyDescent="0.25">
      <c r="C3" s="535"/>
      <c r="D3" s="535"/>
      <c r="E3" s="535"/>
    </row>
    <row r="4" spans="1:12" ht="33" customHeight="1" x14ac:dyDescent="0.25">
      <c r="A4" s="356">
        <v>1</v>
      </c>
      <c r="B4" s="1235" t="s">
        <v>1275</v>
      </c>
      <c r="C4" s="1235"/>
      <c r="D4" s="1235"/>
      <c r="E4" s="1235"/>
    </row>
    <row r="5" spans="1:12" ht="15.75" x14ac:dyDescent="0.25">
      <c r="A5" s="441"/>
      <c r="B5" s="836" t="s">
        <v>989</v>
      </c>
      <c r="C5" s="837" t="s">
        <v>990</v>
      </c>
      <c r="D5" s="837" t="s">
        <v>970</v>
      </c>
      <c r="E5" s="837" t="s">
        <v>1058</v>
      </c>
    </row>
    <row r="6" spans="1:12" ht="15.75" customHeight="1" x14ac:dyDescent="0.25">
      <c r="A6" s="441"/>
      <c r="B6" s="586" t="s">
        <v>1059</v>
      </c>
      <c r="C6" s="1236" t="s">
        <v>1060</v>
      </c>
      <c r="D6" s="1236"/>
      <c r="E6" s="1236"/>
    </row>
    <row r="7" spans="1:12" ht="38.25" customHeight="1" x14ac:dyDescent="0.25">
      <c r="A7" s="441"/>
      <c r="B7" s="586" t="s">
        <v>991</v>
      </c>
      <c r="C7" s="587" t="s">
        <v>1061</v>
      </c>
      <c r="D7" s="587" t="s">
        <v>1062</v>
      </c>
      <c r="E7" s="587" t="s">
        <v>971</v>
      </c>
    </row>
    <row r="8" spans="1:12" ht="54.75" customHeight="1" x14ac:dyDescent="0.25">
      <c r="A8" s="441"/>
      <c r="B8" s="586" t="s">
        <v>992</v>
      </c>
      <c r="C8" s="587" t="s">
        <v>1062</v>
      </c>
      <c r="D8" s="587" t="s">
        <v>971</v>
      </c>
      <c r="E8" s="587" t="s">
        <v>972</v>
      </c>
    </row>
    <row r="9" spans="1:12" ht="15.75" x14ac:dyDescent="0.25">
      <c r="A9" s="441"/>
      <c r="B9" s="586" t="s">
        <v>993</v>
      </c>
      <c r="C9" s="587" t="s">
        <v>971</v>
      </c>
      <c r="D9" s="587" t="s">
        <v>972</v>
      </c>
      <c r="E9" s="587" t="s">
        <v>973</v>
      </c>
    </row>
    <row r="10" spans="1:12" ht="15.75" x14ac:dyDescent="0.25">
      <c r="A10" s="441"/>
      <c r="B10" s="586" t="s">
        <v>994</v>
      </c>
      <c r="C10" s="587" t="s">
        <v>972</v>
      </c>
      <c r="D10" s="587" t="s">
        <v>973</v>
      </c>
      <c r="E10" s="587" t="s">
        <v>974</v>
      </c>
    </row>
    <row r="11" spans="1:12" ht="15.75" x14ac:dyDescent="0.25">
      <c r="A11" s="441"/>
      <c r="B11" s="833" t="s">
        <v>995</v>
      </c>
      <c r="C11" s="834" t="s">
        <v>973</v>
      </c>
      <c r="D11" s="834" t="s">
        <v>974</v>
      </c>
      <c r="E11" s="834" t="s">
        <v>975</v>
      </c>
    </row>
    <row r="12" spans="1:12" ht="47.25" customHeight="1" x14ac:dyDescent="0.25">
      <c r="A12" s="356"/>
      <c r="B12" s="1237" t="s">
        <v>1063</v>
      </c>
      <c r="C12" s="1237"/>
      <c r="D12" s="1237"/>
      <c r="E12" s="1237"/>
    </row>
    <row r="13" spans="1:12" ht="33.75" customHeight="1" x14ac:dyDescent="0.25">
      <c r="A13" s="835">
        <v>2</v>
      </c>
      <c r="B13" s="1238" t="s">
        <v>1276</v>
      </c>
      <c r="C13" s="1238"/>
      <c r="D13" s="1238"/>
      <c r="E13" s="1238"/>
      <c r="F13" s="451"/>
      <c r="G13" s="451"/>
      <c r="H13" s="451"/>
      <c r="I13" s="451"/>
      <c r="J13" s="451"/>
      <c r="K13" s="451"/>
      <c r="L13" s="451"/>
    </row>
    <row r="14" spans="1:12" ht="35.25" customHeight="1" x14ac:dyDescent="0.25">
      <c r="A14" s="835">
        <v>3</v>
      </c>
      <c r="B14" s="1238" t="s">
        <v>1181</v>
      </c>
      <c r="C14" s="1238"/>
      <c r="D14" s="1238"/>
      <c r="E14" s="1238"/>
      <c r="F14" s="451"/>
      <c r="G14" s="451"/>
      <c r="H14" s="451"/>
      <c r="I14" s="451"/>
      <c r="J14" s="451"/>
      <c r="K14" s="451"/>
    </row>
    <row r="15" spans="1:12" ht="30.75" customHeight="1" x14ac:dyDescent="0.25">
      <c r="A15" s="835">
        <v>4</v>
      </c>
      <c r="B15" s="1234" t="s">
        <v>1277</v>
      </c>
      <c r="C15" s="1234"/>
      <c r="D15" s="1234"/>
      <c r="E15" s="1234"/>
    </row>
    <row r="16" spans="1:12" ht="30.75" customHeight="1" x14ac:dyDescent="0.25">
      <c r="A16" s="835">
        <v>5</v>
      </c>
      <c r="B16" s="1234" t="s">
        <v>1422</v>
      </c>
      <c r="C16" s="1234"/>
      <c r="D16" s="1234"/>
      <c r="E16" s="1234"/>
    </row>
    <row r="17" spans="1:5" ht="30.75" customHeight="1" x14ac:dyDescent="0.25">
      <c r="A17" s="835">
        <v>6</v>
      </c>
      <c r="B17" s="1234" t="s">
        <v>1423</v>
      </c>
      <c r="C17" s="1234"/>
      <c r="D17" s="1234"/>
      <c r="E17" s="1234"/>
    </row>
    <row r="18" spans="1:5" ht="66.75" customHeight="1" x14ac:dyDescent="0.25">
      <c r="A18" s="835">
        <v>7</v>
      </c>
      <c r="B18" s="1234" t="s">
        <v>1445</v>
      </c>
      <c r="C18" s="1234"/>
      <c r="D18" s="1234"/>
      <c r="E18" s="1234"/>
    </row>
  </sheetData>
  <mergeCells count="9">
    <mergeCell ref="B16:E16"/>
    <mergeCell ref="B17:E17"/>
    <mergeCell ref="B18:E18"/>
    <mergeCell ref="B4:E4"/>
    <mergeCell ref="C6:E6"/>
    <mergeCell ref="B15:E15"/>
    <mergeCell ref="B12:E12"/>
    <mergeCell ref="B13:E13"/>
    <mergeCell ref="B14:E14"/>
  </mergeCells>
  <pageMargins left="0.70866141732283472" right="0.70866141732283472" top="0.74803149606299213" bottom="0.74803149606299213" header="0.31496062992125984" footer="0.31496062992125984"/>
  <pageSetup paperSize="9" scale="7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tabColor rgb="FFFFFF00"/>
  </sheetPr>
  <dimension ref="A1:G27"/>
  <sheetViews>
    <sheetView showGridLines="0" view="pageBreakPreview" zoomScale="90" zoomScaleNormal="85" zoomScaleSheetLayoutView="90" workbookViewId="0">
      <selection activeCell="C2" sqref="C2"/>
    </sheetView>
  </sheetViews>
  <sheetFormatPr defaultRowHeight="15" x14ac:dyDescent="0.25"/>
  <cols>
    <col min="1" max="1" width="8.85546875" customWidth="1"/>
    <col min="2" max="2" width="34.5703125" style="166" customWidth="1"/>
    <col min="3" max="4" width="14.7109375" bestFit="1" customWidth="1"/>
    <col min="5" max="5" width="23.28515625" bestFit="1" customWidth="1"/>
    <col min="6" max="7" width="14.7109375" bestFit="1" customWidth="1"/>
  </cols>
  <sheetData>
    <row r="1" spans="1:7" s="421" customFormat="1" x14ac:dyDescent="0.25">
      <c r="A1" s="1280" t="s">
        <v>405</v>
      </c>
      <c r="B1" s="1280"/>
    </row>
    <row r="2" spans="1:7" ht="21" customHeight="1" x14ac:dyDescent="0.25">
      <c r="A2" s="1154" t="str">
        <f>'F15'!A2:J2</f>
        <v>Name of Transmission Licensee</v>
      </c>
      <c r="B2" s="1154"/>
      <c r="C2" s="1154" t="str">
        <f>'F15'!K2</f>
        <v>Rosa Power Supply Company Limited</v>
      </c>
      <c r="D2" s="1154"/>
      <c r="E2" s="1154"/>
      <c r="F2" s="1154"/>
      <c r="G2" s="1154"/>
    </row>
    <row r="3" spans="1:7" ht="21" customHeight="1" x14ac:dyDescent="0.25">
      <c r="A3" s="812" t="s">
        <v>575</v>
      </c>
      <c r="B3" s="812"/>
      <c r="C3" s="812"/>
      <c r="D3" s="812"/>
      <c r="E3" s="812"/>
      <c r="F3" s="812"/>
      <c r="G3" s="812"/>
    </row>
    <row r="4" spans="1:7" ht="21" customHeight="1" x14ac:dyDescent="0.25">
      <c r="F4" s="1424" t="s">
        <v>1009</v>
      </c>
      <c r="G4" s="1424"/>
    </row>
    <row r="5" spans="1:7" ht="21" customHeight="1" x14ac:dyDescent="0.25">
      <c r="A5" s="1425" t="s">
        <v>384</v>
      </c>
      <c r="B5" s="1267" t="s">
        <v>49</v>
      </c>
      <c r="C5" s="1247" t="s">
        <v>968</v>
      </c>
      <c r="D5" s="1247"/>
      <c r="E5" s="1278" t="s">
        <v>969</v>
      </c>
      <c r="F5" s="1278"/>
      <c r="G5" s="1278"/>
    </row>
    <row r="6" spans="1:7" s="353" customFormat="1" ht="21" customHeight="1" x14ac:dyDescent="0.25">
      <c r="A6" s="1426"/>
      <c r="B6" s="1268"/>
      <c r="C6" s="373" t="s">
        <v>987</v>
      </c>
      <c r="D6" s="373" t="s">
        <v>987</v>
      </c>
      <c r="E6" s="1265" t="s">
        <v>987</v>
      </c>
      <c r="F6" s="1272"/>
      <c r="G6" s="1266"/>
    </row>
    <row r="7" spans="1:7" ht="21" customHeight="1" x14ac:dyDescent="0.25">
      <c r="A7" s="1427"/>
      <c r="B7" s="1269"/>
      <c r="C7" s="726" t="s">
        <v>976</v>
      </c>
      <c r="D7" s="726" t="s">
        <v>976</v>
      </c>
      <c r="E7" s="727" t="s">
        <v>977</v>
      </c>
      <c r="F7" s="727" t="s">
        <v>978</v>
      </c>
      <c r="G7" s="727" t="s">
        <v>979</v>
      </c>
    </row>
    <row r="8" spans="1:7" ht="34.5" customHeight="1" x14ac:dyDescent="0.25">
      <c r="A8" s="21" t="s">
        <v>411</v>
      </c>
      <c r="B8" s="79" t="s">
        <v>571</v>
      </c>
      <c r="C8" s="326"/>
      <c r="D8" s="326"/>
      <c r="E8" s="326"/>
      <c r="F8" s="326"/>
      <c r="G8" s="326"/>
    </row>
    <row r="9" spans="1:7" ht="33.75" customHeight="1" x14ac:dyDescent="0.25">
      <c r="A9" s="21" t="s">
        <v>407</v>
      </c>
      <c r="B9" s="55" t="s">
        <v>574</v>
      </c>
      <c r="C9" s="326"/>
      <c r="D9" s="326"/>
      <c r="E9" s="326"/>
      <c r="F9" s="326"/>
      <c r="G9" s="326"/>
    </row>
    <row r="10" spans="1:7" ht="21" customHeight="1" x14ac:dyDescent="0.25">
      <c r="A10" s="21"/>
      <c r="B10" s="55" t="s">
        <v>419</v>
      </c>
      <c r="C10" s="326"/>
      <c r="D10" s="326"/>
      <c r="E10" s="326"/>
      <c r="F10" s="326"/>
      <c r="G10" s="326"/>
    </row>
    <row r="11" spans="1:7" ht="21" customHeight="1" x14ac:dyDescent="0.25">
      <c r="A11" s="21" t="s">
        <v>408</v>
      </c>
      <c r="B11" s="55" t="s">
        <v>567</v>
      </c>
      <c r="C11" s="326"/>
      <c r="D11" s="326"/>
      <c r="E11" s="326"/>
      <c r="F11" s="326"/>
      <c r="G11" s="326"/>
    </row>
    <row r="12" spans="1:7" ht="31.5" customHeight="1" x14ac:dyDescent="0.25">
      <c r="A12" s="21" t="s">
        <v>413</v>
      </c>
      <c r="B12" s="55" t="s">
        <v>568</v>
      </c>
      <c r="C12" s="327"/>
      <c r="D12" s="327"/>
      <c r="E12" s="327"/>
      <c r="F12" s="327"/>
      <c r="G12" s="327"/>
    </row>
    <row r="13" spans="1:7" ht="29.25" customHeight="1" x14ac:dyDescent="0.25">
      <c r="A13" s="540" t="s">
        <v>630</v>
      </c>
      <c r="B13" s="541" t="s">
        <v>629</v>
      </c>
      <c r="C13" s="542"/>
      <c r="D13" s="542"/>
      <c r="E13" s="542"/>
      <c r="F13" s="542"/>
      <c r="G13" s="542"/>
    </row>
    <row r="14" spans="1:7" ht="25.5" customHeight="1" x14ac:dyDescent="0.25">
      <c r="A14" s="540" t="s">
        <v>631</v>
      </c>
      <c r="B14" s="541" t="s">
        <v>569</v>
      </c>
      <c r="C14" s="542"/>
      <c r="D14" s="542"/>
      <c r="E14" s="542"/>
      <c r="F14" s="542"/>
      <c r="G14" s="542"/>
    </row>
    <row r="15" spans="1:7" ht="31.5" customHeight="1" x14ac:dyDescent="0.25">
      <c r="A15" s="540" t="s">
        <v>631</v>
      </c>
      <c r="B15" s="541" t="s">
        <v>632</v>
      </c>
      <c r="C15" s="543"/>
      <c r="D15" s="543"/>
      <c r="E15" s="543"/>
      <c r="F15" s="543"/>
      <c r="G15" s="543"/>
    </row>
    <row r="16" spans="1:7" ht="30" customHeight="1" x14ac:dyDescent="0.25">
      <c r="A16" s="540" t="s">
        <v>173</v>
      </c>
      <c r="B16" s="544" t="s">
        <v>570</v>
      </c>
      <c r="C16" s="545"/>
      <c r="D16" s="545"/>
      <c r="E16" s="545"/>
      <c r="F16" s="545"/>
      <c r="G16" s="545"/>
    </row>
    <row r="17" spans="1:7" ht="21" customHeight="1" x14ac:dyDescent="0.25">
      <c r="A17" s="540" t="s">
        <v>252</v>
      </c>
      <c r="B17" s="546" t="s">
        <v>572</v>
      </c>
      <c r="C17" s="543"/>
      <c r="D17" s="543"/>
      <c r="E17" s="543"/>
      <c r="F17" s="543"/>
      <c r="G17" s="543"/>
    </row>
    <row r="18" spans="1:7" ht="21" customHeight="1" x14ac:dyDescent="0.25"/>
    <row r="19" spans="1:7" ht="21" customHeight="1" x14ac:dyDescent="0.25">
      <c r="E19" s="386"/>
      <c r="F19" s="387"/>
      <c r="G19" s="387"/>
    </row>
    <row r="20" spans="1:7" ht="21" hidden="1" customHeight="1" x14ac:dyDescent="0.25">
      <c r="E20" s="13"/>
      <c r="F20" s="170"/>
    </row>
    <row r="21" spans="1:7" ht="21" hidden="1" customHeight="1" x14ac:dyDescent="0.25">
      <c r="A21" s="237" t="s">
        <v>319</v>
      </c>
      <c r="B21" s="68"/>
      <c r="C21" s="237"/>
      <c r="D21" s="237"/>
      <c r="E21" s="237"/>
      <c r="F21" s="237"/>
      <c r="G21" s="237"/>
    </row>
    <row r="22" spans="1:7" ht="21" hidden="1" customHeight="1" x14ac:dyDescent="0.25">
      <c r="A22" s="163">
        <v>1</v>
      </c>
      <c r="B22" s="69" t="s">
        <v>475</v>
      </c>
      <c r="C22" s="1393" t="s">
        <v>573</v>
      </c>
      <c r="D22" s="1394"/>
      <c r="E22" s="1394"/>
      <c r="F22" s="1394"/>
      <c r="G22" s="1395"/>
    </row>
    <row r="23" spans="1:7" ht="21" hidden="1" customHeight="1" x14ac:dyDescent="0.25">
      <c r="A23" s="163">
        <v>2</v>
      </c>
      <c r="B23" s="70" t="s">
        <v>482</v>
      </c>
      <c r="C23" s="1393" t="s">
        <v>465</v>
      </c>
      <c r="D23" s="1394"/>
      <c r="E23" s="1394"/>
      <c r="F23" s="1394"/>
      <c r="G23" s="1395"/>
    </row>
    <row r="24" spans="1:7" ht="21" hidden="1" customHeight="1" x14ac:dyDescent="0.25">
      <c r="A24" s="163">
        <v>3</v>
      </c>
      <c r="B24" s="70" t="s">
        <v>467</v>
      </c>
      <c r="C24" s="1393" t="s">
        <v>465</v>
      </c>
      <c r="D24" s="1394"/>
      <c r="E24" s="1394"/>
      <c r="F24" s="1394"/>
      <c r="G24" s="1395"/>
    </row>
    <row r="25" spans="1:7" ht="21" hidden="1" customHeight="1" x14ac:dyDescent="0.25">
      <c r="A25" s="163">
        <v>4</v>
      </c>
      <c r="B25" s="70" t="s">
        <v>468</v>
      </c>
      <c r="C25" s="1393"/>
      <c r="D25" s="1394"/>
      <c r="E25" s="1394"/>
      <c r="F25" s="1394"/>
      <c r="G25" s="1395"/>
    </row>
    <row r="26" spans="1:7" ht="21" hidden="1" customHeight="1" x14ac:dyDescent="0.25">
      <c r="A26" s="163">
        <v>5</v>
      </c>
      <c r="B26" s="70" t="s">
        <v>470</v>
      </c>
      <c r="C26" s="1393"/>
      <c r="D26" s="1394"/>
      <c r="E26" s="1394"/>
      <c r="F26" s="1394"/>
      <c r="G26" s="1395"/>
    </row>
    <row r="27" spans="1:7" hidden="1" x14ac:dyDescent="0.25"/>
  </sheetData>
  <mergeCells count="12">
    <mergeCell ref="A1:B1"/>
    <mergeCell ref="C26:G26"/>
    <mergeCell ref="F4:G4"/>
    <mergeCell ref="E5:G5"/>
    <mergeCell ref="C22:G22"/>
    <mergeCell ref="C23:G23"/>
    <mergeCell ref="C24:G24"/>
    <mergeCell ref="C25:G25"/>
    <mergeCell ref="B5:B7"/>
    <mergeCell ref="A5:A7"/>
    <mergeCell ref="C5:D5"/>
    <mergeCell ref="E6:G6"/>
  </mergeCells>
  <pageMargins left="0.7" right="0.7" top="0.75" bottom="0.75" header="0.3" footer="0.3"/>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tabColor theme="0"/>
  </sheetPr>
  <dimension ref="A1:H50"/>
  <sheetViews>
    <sheetView showGridLines="0" view="pageBreakPreview" zoomScale="90" zoomScaleNormal="100" zoomScaleSheetLayoutView="90" workbookViewId="0">
      <selection activeCell="B2" sqref="B2"/>
    </sheetView>
  </sheetViews>
  <sheetFormatPr defaultRowHeight="15" x14ac:dyDescent="0.25"/>
  <cols>
    <col min="1" max="1" width="34.5703125" customWidth="1"/>
    <col min="2" max="7" width="13.140625" customWidth="1"/>
  </cols>
  <sheetData>
    <row r="1" spans="1:7" s="421" customFormat="1" x14ac:dyDescent="0.25">
      <c r="A1" s="1280" t="s">
        <v>1307</v>
      </c>
      <c r="B1" s="1280"/>
    </row>
    <row r="2" spans="1:7" ht="21" customHeight="1" x14ac:dyDescent="0.25">
      <c r="A2" s="633" t="str">
        <f>'F16'!A2:G2</f>
        <v>Name of Transmission Licensee</v>
      </c>
      <c r="B2" s="1154" t="str">
        <f>'F16'!C2</f>
        <v>Rosa Power Supply Company Limited</v>
      </c>
      <c r="C2" s="1154"/>
      <c r="D2" s="1154"/>
      <c r="E2" s="1154"/>
      <c r="F2" s="1154"/>
      <c r="G2" s="1154"/>
    </row>
    <row r="3" spans="1:7" ht="21" customHeight="1" x14ac:dyDescent="0.25">
      <c r="A3" s="812" t="s">
        <v>1540</v>
      </c>
      <c r="B3" s="758"/>
      <c r="C3" s="758"/>
      <c r="D3" s="758"/>
      <c r="E3" s="758"/>
      <c r="F3" s="758"/>
      <c r="G3" s="758"/>
    </row>
    <row r="4" spans="1:7" ht="21" customHeight="1" x14ac:dyDescent="0.25">
      <c r="A4" s="189"/>
      <c r="B4" s="189"/>
      <c r="C4" s="189"/>
      <c r="D4" s="189"/>
      <c r="E4" s="189"/>
      <c r="F4" s="1429" t="s">
        <v>434</v>
      </c>
      <c r="G4" s="1429"/>
    </row>
    <row r="5" spans="1:7" x14ac:dyDescent="0.25">
      <c r="A5" s="487" t="s">
        <v>49</v>
      </c>
      <c r="B5" s="903" t="s">
        <v>337</v>
      </c>
      <c r="C5" s="903" t="s">
        <v>338</v>
      </c>
      <c r="D5" s="903" t="s">
        <v>339</v>
      </c>
      <c r="E5" s="903" t="s">
        <v>340</v>
      </c>
      <c r="F5" s="903" t="s">
        <v>341</v>
      </c>
      <c r="G5" s="903" t="s">
        <v>342</v>
      </c>
    </row>
    <row r="6" spans="1:7" ht="45" x14ac:dyDescent="0.25">
      <c r="A6" s="1116" t="s">
        <v>1105</v>
      </c>
      <c r="B6" s="1155" t="s">
        <v>1524</v>
      </c>
      <c r="C6" s="1155" t="s">
        <v>1525</v>
      </c>
      <c r="D6" s="1155" t="s">
        <v>1526</v>
      </c>
      <c r="E6" s="1155" t="s">
        <v>1527</v>
      </c>
      <c r="F6" s="1155" t="s">
        <v>1528</v>
      </c>
      <c r="G6" s="1155" t="s">
        <v>1529</v>
      </c>
    </row>
    <row r="7" spans="1:7" ht="21" customHeight="1" x14ac:dyDescent="0.25">
      <c r="A7" s="1116" t="s">
        <v>1251</v>
      </c>
      <c r="B7" s="1155" t="s">
        <v>1530</v>
      </c>
      <c r="C7" s="1155" t="s">
        <v>1523</v>
      </c>
      <c r="D7" s="1155" t="s">
        <v>1523</v>
      </c>
      <c r="E7" s="1155" t="s">
        <v>1523</v>
      </c>
      <c r="F7" s="1155" t="s">
        <v>1523</v>
      </c>
      <c r="G7" s="1155" t="s">
        <v>1523</v>
      </c>
    </row>
    <row r="8" spans="1:7" ht="21" customHeight="1" x14ac:dyDescent="0.25">
      <c r="A8" s="1116" t="s">
        <v>343</v>
      </c>
      <c r="B8" s="1155">
        <v>1554</v>
      </c>
      <c r="C8" s="1155">
        <v>2</v>
      </c>
      <c r="D8" s="1155">
        <v>1.5</v>
      </c>
      <c r="E8" s="1155">
        <v>1.5</v>
      </c>
      <c r="F8" s="1155">
        <v>3.5</v>
      </c>
      <c r="G8" s="1155">
        <v>9.9</v>
      </c>
    </row>
    <row r="9" spans="1:7" ht="16.5" customHeight="1" x14ac:dyDescent="0.25">
      <c r="A9" s="1116" t="s">
        <v>1252</v>
      </c>
      <c r="B9" s="1155">
        <v>1554</v>
      </c>
      <c r="C9" s="1155">
        <v>2</v>
      </c>
      <c r="D9" s="1155">
        <v>1.5</v>
      </c>
      <c r="E9" s="1155">
        <v>1.5</v>
      </c>
      <c r="F9" s="1155">
        <v>3.5</v>
      </c>
      <c r="G9" s="1155">
        <v>9.9</v>
      </c>
    </row>
    <row r="10" spans="1:7" ht="21" customHeight="1" x14ac:dyDescent="0.25">
      <c r="A10" s="1116" t="s">
        <v>1253</v>
      </c>
      <c r="B10" s="1155" t="s">
        <v>1531</v>
      </c>
      <c r="C10" s="1155" t="s">
        <v>1531</v>
      </c>
      <c r="D10" s="1155" t="s">
        <v>1531</v>
      </c>
      <c r="E10" s="1155" t="s">
        <v>1531</v>
      </c>
      <c r="F10" s="1155" t="s">
        <v>1531</v>
      </c>
      <c r="G10" s="1155" t="s">
        <v>1531</v>
      </c>
    </row>
    <row r="11" spans="1:7" ht="21" customHeight="1" x14ac:dyDescent="0.25">
      <c r="A11" s="1116" t="s">
        <v>344</v>
      </c>
      <c r="B11" s="1155" t="s">
        <v>192</v>
      </c>
      <c r="C11" s="1155" t="s">
        <v>192</v>
      </c>
      <c r="D11" s="1155"/>
      <c r="E11" s="1155"/>
      <c r="F11" s="1155"/>
      <c r="G11" s="1155"/>
    </row>
    <row r="12" spans="1:7" ht="30" x14ac:dyDescent="0.25">
      <c r="A12" s="1116" t="s">
        <v>1254</v>
      </c>
      <c r="B12" s="1155" t="s">
        <v>1532</v>
      </c>
      <c r="C12" s="1155" t="s">
        <v>1533</v>
      </c>
      <c r="D12" s="1155" t="s">
        <v>1534</v>
      </c>
      <c r="E12" s="1155" t="s">
        <v>1533</v>
      </c>
      <c r="F12" s="1155" t="s">
        <v>1535</v>
      </c>
      <c r="G12" s="1155" t="s">
        <v>1533</v>
      </c>
    </row>
    <row r="13" spans="1:7" ht="21" customHeight="1" x14ac:dyDescent="0.25">
      <c r="A13" s="1116" t="s">
        <v>1255</v>
      </c>
      <c r="B13" s="1155">
        <v>1.7500000000000002E-2</v>
      </c>
      <c r="C13" s="1155">
        <v>4.2500000000000003E-2</v>
      </c>
      <c r="D13" s="1155">
        <v>4.1500000000000002E-2</v>
      </c>
      <c r="E13" s="1155">
        <v>4.1500000000000002E-2</v>
      </c>
      <c r="F13" s="1155">
        <v>4.7500000000000001E-2</v>
      </c>
      <c r="G13" s="1155">
        <v>4.5350000000000001E-2</v>
      </c>
    </row>
    <row r="14" spans="1:7" ht="21" customHeight="1" x14ac:dyDescent="0.25">
      <c r="A14" s="1116" t="s">
        <v>1256</v>
      </c>
      <c r="B14" s="1155" t="s">
        <v>184</v>
      </c>
      <c r="C14" s="1155" t="s">
        <v>184</v>
      </c>
      <c r="D14" s="1155" t="s">
        <v>184</v>
      </c>
      <c r="E14" s="1155" t="s">
        <v>184</v>
      </c>
      <c r="F14" s="1155" t="s">
        <v>184</v>
      </c>
      <c r="G14" s="1155" t="s">
        <v>184</v>
      </c>
    </row>
    <row r="15" spans="1:7" ht="21" customHeight="1" x14ac:dyDescent="0.25">
      <c r="A15" s="1117" t="s">
        <v>1257</v>
      </c>
      <c r="B15" s="1155"/>
      <c r="C15" s="1155"/>
      <c r="D15" s="1155"/>
      <c r="E15" s="1155"/>
      <c r="F15" s="1155"/>
      <c r="G15" s="1155"/>
    </row>
    <row r="16" spans="1:7" ht="21" customHeight="1" x14ac:dyDescent="0.25">
      <c r="A16" s="1116" t="s">
        <v>1258</v>
      </c>
      <c r="B16" s="1155"/>
      <c r="C16" s="1155"/>
      <c r="D16" s="1155"/>
      <c r="E16" s="1155"/>
      <c r="F16" s="1155"/>
      <c r="G16" s="1155"/>
    </row>
    <row r="17" spans="1:8" ht="21" customHeight="1" x14ac:dyDescent="0.25">
      <c r="A17" s="1116" t="s">
        <v>345</v>
      </c>
      <c r="B17" s="1155"/>
      <c r="C17" s="1155"/>
      <c r="D17" s="1155"/>
      <c r="E17" s="1155"/>
      <c r="F17" s="1155"/>
      <c r="G17" s="1155"/>
    </row>
    <row r="18" spans="1:8" ht="60" x14ac:dyDescent="0.25">
      <c r="A18" s="1116" t="s">
        <v>1259</v>
      </c>
      <c r="B18" s="1155" t="s">
        <v>1536</v>
      </c>
      <c r="C18" s="1155" t="s">
        <v>1536</v>
      </c>
      <c r="D18" s="1155" t="s">
        <v>1536</v>
      </c>
      <c r="E18" s="1155" t="s">
        <v>1536</v>
      </c>
      <c r="F18" s="1155" t="s">
        <v>1536</v>
      </c>
      <c r="G18" s="1155" t="s">
        <v>1538</v>
      </c>
    </row>
    <row r="19" spans="1:8" x14ac:dyDescent="0.25">
      <c r="A19" s="1116" t="s">
        <v>346</v>
      </c>
      <c r="B19" s="1157">
        <v>41000</v>
      </c>
      <c r="C19" s="1157">
        <v>41000</v>
      </c>
      <c r="D19" s="1157">
        <v>40909</v>
      </c>
      <c r="E19" s="1157">
        <v>40909</v>
      </c>
      <c r="F19" s="1157">
        <v>41000</v>
      </c>
      <c r="G19" s="1157">
        <v>43151</v>
      </c>
    </row>
    <row r="20" spans="1:8" ht="21" customHeight="1" x14ac:dyDescent="0.25">
      <c r="A20" s="1116" t="s">
        <v>1260</v>
      </c>
      <c r="B20" s="1155" t="s">
        <v>1537</v>
      </c>
      <c r="C20" s="1155" t="s">
        <v>1537</v>
      </c>
      <c r="D20" s="1155" t="s">
        <v>1537</v>
      </c>
      <c r="E20" s="1155" t="s">
        <v>1537</v>
      </c>
      <c r="F20" s="1155" t="s">
        <v>1537</v>
      </c>
      <c r="G20" s="1155" t="s">
        <v>1537</v>
      </c>
    </row>
    <row r="21" spans="1:8" ht="21" customHeight="1" x14ac:dyDescent="0.25">
      <c r="A21" s="1116" t="s">
        <v>1261</v>
      </c>
      <c r="B21" s="1156">
        <f>B8/48</f>
        <v>32.375</v>
      </c>
      <c r="C21" s="1156">
        <f t="shared" ref="C21:F21" si="0">C8/48</f>
        <v>4.1666666666666664E-2</v>
      </c>
      <c r="D21" s="1156">
        <f t="shared" si="0"/>
        <v>3.125E-2</v>
      </c>
      <c r="E21" s="1156">
        <f t="shared" si="0"/>
        <v>3.125E-2</v>
      </c>
      <c r="F21" s="1156">
        <f t="shared" si="0"/>
        <v>7.2916666666666671E-2</v>
      </c>
      <c r="G21" s="1156">
        <f>G8/16</f>
        <v>0.61875000000000002</v>
      </c>
    </row>
    <row r="22" spans="1:8" ht="21" customHeight="1" x14ac:dyDescent="0.25">
      <c r="A22" s="1116" t="s">
        <v>1263</v>
      </c>
      <c r="B22" s="1155" t="s">
        <v>192</v>
      </c>
      <c r="C22" s="1155">
        <v>50.585999999999999</v>
      </c>
      <c r="D22" s="1155">
        <v>50.585999999999999</v>
      </c>
      <c r="E22" s="1155">
        <v>50.585999999999999</v>
      </c>
      <c r="F22" s="1155">
        <v>50.585999999999999</v>
      </c>
      <c r="G22" s="1155">
        <v>50.585999999999999</v>
      </c>
    </row>
    <row r="23" spans="1:8" ht="21" customHeight="1" x14ac:dyDescent="0.25">
      <c r="A23" s="1430" t="s">
        <v>1539</v>
      </c>
      <c r="B23" s="1431"/>
      <c r="C23" s="1431"/>
      <c r="D23" s="1431"/>
      <c r="E23" s="1431"/>
      <c r="F23" s="1431"/>
      <c r="G23" s="1432"/>
    </row>
    <row r="24" spans="1:8" ht="21" customHeight="1" x14ac:dyDescent="0.25">
      <c r="A24" s="1434"/>
      <c r="B24" s="1434"/>
      <c r="C24" s="1434"/>
      <c r="D24" s="1434"/>
      <c r="E24" s="1434"/>
      <c r="F24" s="1434"/>
      <c r="G24" s="1434"/>
      <c r="H24" s="468"/>
    </row>
    <row r="25" spans="1:8" ht="34.5" customHeight="1" x14ac:dyDescent="0.25">
      <c r="A25" s="1435"/>
      <c r="B25" s="1435"/>
      <c r="C25" s="1435"/>
      <c r="D25" s="1435"/>
      <c r="E25" s="1435"/>
      <c r="F25" s="1435"/>
      <c r="G25" s="1435"/>
      <c r="H25" s="468"/>
    </row>
    <row r="26" spans="1:8" ht="34.5" customHeight="1" x14ac:dyDescent="0.25">
      <c r="A26" s="1428"/>
      <c r="B26" s="1428"/>
      <c r="C26" s="1428"/>
      <c r="D26" s="1428"/>
      <c r="E26" s="1428"/>
      <c r="F26" s="1428"/>
      <c r="G26" s="1428"/>
      <c r="H26" s="468"/>
    </row>
    <row r="27" spans="1:8" ht="17.25" x14ac:dyDescent="0.25">
      <c r="A27" s="1428"/>
      <c r="B27" s="1428"/>
      <c r="C27" s="1428"/>
      <c r="D27" s="1428"/>
      <c r="E27" s="1428"/>
      <c r="F27" s="1428"/>
      <c r="G27" s="1428"/>
      <c r="H27" s="468"/>
    </row>
    <row r="28" spans="1:8" ht="33" customHeight="1" x14ac:dyDescent="0.25">
      <c r="A28" s="1428"/>
      <c r="B28" s="1428"/>
      <c r="C28" s="1428"/>
      <c r="D28" s="1428"/>
      <c r="E28" s="1428"/>
      <c r="F28" s="1428"/>
      <c r="G28" s="1428"/>
      <c r="H28" s="468"/>
    </row>
    <row r="29" spans="1:8" ht="17.25" x14ac:dyDescent="0.25">
      <c r="A29" s="1428"/>
      <c r="B29" s="1428"/>
      <c r="C29" s="1428"/>
      <c r="D29" s="1428"/>
      <c r="E29" s="1428"/>
      <c r="F29" s="1428"/>
      <c r="G29" s="1428"/>
      <c r="H29" s="468"/>
    </row>
    <row r="30" spans="1:8" ht="21" customHeight="1" x14ac:dyDescent="0.25">
      <c r="A30" s="1428"/>
      <c r="B30" s="1428"/>
      <c r="C30" s="1428"/>
      <c r="D30" s="1428"/>
      <c r="E30" s="1428"/>
      <c r="F30" s="1428"/>
      <c r="G30" s="1428"/>
      <c r="H30" s="468"/>
    </row>
    <row r="31" spans="1:8" ht="21" customHeight="1" x14ac:dyDescent="0.25">
      <c r="A31" s="1428"/>
      <c r="B31" s="1428"/>
      <c r="C31" s="1428"/>
      <c r="D31" s="1428"/>
      <c r="E31" s="1428"/>
      <c r="F31" s="1428"/>
      <c r="G31" s="1428"/>
      <c r="H31" s="468"/>
    </row>
    <row r="32" spans="1:8" ht="21" customHeight="1" x14ac:dyDescent="0.25">
      <c r="A32" s="1428"/>
      <c r="B32" s="1428"/>
      <c r="C32" s="1428"/>
      <c r="D32" s="1428"/>
      <c r="E32" s="1428"/>
      <c r="F32" s="1428"/>
      <c r="G32" s="1428"/>
      <c r="H32" s="468"/>
    </row>
    <row r="33" spans="1:8" ht="32.25" customHeight="1" x14ac:dyDescent="0.25">
      <c r="A33" s="1428"/>
      <c r="B33" s="1428"/>
      <c r="C33" s="1428"/>
      <c r="D33" s="1428"/>
      <c r="E33" s="1428"/>
      <c r="F33" s="1428"/>
      <c r="G33" s="1428"/>
      <c r="H33" s="468"/>
    </row>
    <row r="34" spans="1:8" ht="32.25" customHeight="1" x14ac:dyDescent="0.25">
      <c r="A34" s="1428"/>
      <c r="B34" s="1428"/>
      <c r="C34" s="1428"/>
      <c r="D34" s="1428"/>
      <c r="E34" s="1428"/>
      <c r="F34" s="1428"/>
      <c r="G34" s="1428"/>
      <c r="H34" s="468"/>
    </row>
    <row r="35" spans="1:8" ht="33.75" customHeight="1" x14ac:dyDescent="0.25">
      <c r="A35" s="1428"/>
      <c r="B35" s="1428"/>
      <c r="C35" s="1428"/>
      <c r="D35" s="1428"/>
      <c r="E35" s="1428"/>
      <c r="F35" s="1428"/>
      <c r="G35" s="1428"/>
      <c r="H35" s="468"/>
    </row>
    <row r="36" spans="1:8" ht="21" customHeight="1" x14ac:dyDescent="0.25">
      <c r="A36" s="1428"/>
      <c r="B36" s="1428"/>
      <c r="C36" s="1428"/>
      <c r="D36" s="1428"/>
      <c r="E36" s="1428"/>
      <c r="F36" s="1428"/>
      <c r="G36" s="1428"/>
      <c r="H36" s="468"/>
    </row>
    <row r="37" spans="1:8" ht="30.75" customHeight="1" x14ac:dyDescent="0.25">
      <c r="A37" s="1428"/>
      <c r="B37" s="1428"/>
      <c r="C37" s="1428"/>
      <c r="D37" s="1428"/>
      <c r="E37" s="1428"/>
      <c r="F37" s="1428"/>
      <c r="G37" s="1428"/>
      <c r="H37" s="468"/>
    </row>
    <row r="38" spans="1:8" ht="24.75" customHeight="1" x14ac:dyDescent="0.25">
      <c r="A38" s="1428"/>
      <c r="B38" s="1428"/>
      <c r="C38" s="1428"/>
      <c r="D38" s="1428"/>
      <c r="E38" s="1428"/>
      <c r="F38" s="1428"/>
      <c r="G38" s="1428"/>
      <c r="H38" s="468"/>
    </row>
    <row r="39" spans="1:8" ht="21.75" customHeight="1" x14ac:dyDescent="0.25">
      <c r="A39" s="1428"/>
      <c r="B39" s="1428"/>
      <c r="C39" s="1428"/>
      <c r="D39" s="1428"/>
      <c r="E39" s="1428"/>
      <c r="F39" s="1428"/>
      <c r="G39" s="1428"/>
      <c r="H39" s="468"/>
    </row>
    <row r="40" spans="1:8" ht="45.75" customHeight="1" x14ac:dyDescent="0.25">
      <c r="A40" s="1428"/>
      <c r="B40" s="1428"/>
      <c r="C40" s="1428"/>
      <c r="D40" s="1428"/>
      <c r="E40" s="1428"/>
      <c r="F40" s="1428"/>
      <c r="G40" s="1428"/>
      <c r="H40" s="468"/>
    </row>
    <row r="41" spans="1:8" ht="21" customHeight="1" x14ac:dyDescent="0.25">
      <c r="A41" s="788"/>
      <c r="B41" s="788"/>
      <c r="C41" s="788"/>
      <c r="D41" s="788"/>
      <c r="E41" s="788"/>
      <c r="F41" s="788"/>
      <c r="G41" s="788"/>
      <c r="H41" s="468"/>
    </row>
    <row r="42" spans="1:8" ht="21" customHeight="1" x14ac:dyDescent="0.25">
      <c r="A42" s="189"/>
      <c r="B42" s="189"/>
      <c r="C42" s="189"/>
      <c r="D42" s="189"/>
      <c r="E42" s="1439"/>
      <c r="F42" s="1439"/>
      <c r="G42" s="1439"/>
    </row>
    <row r="43" spans="1:8" ht="21" customHeight="1" x14ac:dyDescent="0.25">
      <c r="A43" s="189"/>
      <c r="B43" s="189"/>
      <c r="C43" s="189"/>
      <c r="D43" s="189"/>
      <c r="E43" s="189"/>
      <c r="F43" s="189"/>
      <c r="G43" s="189"/>
    </row>
    <row r="44" spans="1:8" ht="21" hidden="1" customHeight="1" x14ac:dyDescent="0.25">
      <c r="A44" s="237" t="s">
        <v>319</v>
      </c>
      <c r="B44" s="237"/>
      <c r="C44" s="237"/>
      <c r="D44" s="237"/>
      <c r="E44" s="237"/>
      <c r="F44" s="237"/>
      <c r="G44" s="237"/>
      <c r="H44" s="237"/>
    </row>
    <row r="45" spans="1:8" ht="21" hidden="1" customHeight="1" x14ac:dyDescent="0.25">
      <c r="A45" s="245">
        <v>1</v>
      </c>
      <c r="B45" s="245" t="s">
        <v>475</v>
      </c>
      <c r="C45" s="1393" t="s">
        <v>544</v>
      </c>
      <c r="D45" s="1417"/>
      <c r="E45" s="1417"/>
      <c r="F45" s="1417"/>
      <c r="G45" s="1417"/>
      <c r="H45" s="1433"/>
    </row>
    <row r="46" spans="1:8" ht="33" hidden="1" customHeight="1" x14ac:dyDescent="0.25">
      <c r="A46" s="250">
        <v>2</v>
      </c>
      <c r="B46" s="20" t="s">
        <v>482</v>
      </c>
      <c r="C46" s="1393" t="s">
        <v>465</v>
      </c>
      <c r="D46" s="1417"/>
      <c r="E46" s="1417"/>
      <c r="F46" s="1417"/>
      <c r="G46" s="1417"/>
      <c r="H46" s="1433"/>
    </row>
    <row r="47" spans="1:8" ht="21" hidden="1" customHeight="1" x14ac:dyDescent="0.25">
      <c r="A47" s="245">
        <v>3</v>
      </c>
      <c r="B47" s="169" t="s">
        <v>467</v>
      </c>
      <c r="C47" s="1393" t="s">
        <v>611</v>
      </c>
      <c r="D47" s="1417"/>
      <c r="E47" s="1417"/>
      <c r="F47" s="1417"/>
      <c r="G47" s="1417"/>
      <c r="H47" s="1433"/>
    </row>
    <row r="48" spans="1:8" ht="21" hidden="1" customHeight="1" x14ac:dyDescent="0.25">
      <c r="A48" s="245">
        <v>4</v>
      </c>
      <c r="B48" s="3" t="s">
        <v>468</v>
      </c>
      <c r="C48" s="1436"/>
      <c r="D48" s="1437"/>
      <c r="E48" s="1437"/>
      <c r="F48" s="1437"/>
      <c r="G48" s="1437"/>
      <c r="H48" s="1438"/>
    </row>
    <row r="49" spans="1:8" ht="21" hidden="1" customHeight="1" x14ac:dyDescent="0.25">
      <c r="A49" s="245">
        <v>5</v>
      </c>
      <c r="B49" s="3" t="s">
        <v>470</v>
      </c>
      <c r="C49" s="1393"/>
      <c r="D49" s="1417"/>
      <c r="E49" s="1417"/>
      <c r="F49" s="1417"/>
      <c r="G49" s="1417"/>
      <c r="H49" s="1433"/>
    </row>
    <row r="50" spans="1:8" hidden="1" x14ac:dyDescent="0.25"/>
  </sheetData>
  <mergeCells count="26">
    <mergeCell ref="A1:B1"/>
    <mergeCell ref="C49:H49"/>
    <mergeCell ref="A29:G29"/>
    <mergeCell ref="A30:G30"/>
    <mergeCell ref="A31:G31"/>
    <mergeCell ref="A24:G24"/>
    <mergeCell ref="A25:G25"/>
    <mergeCell ref="A26:G26"/>
    <mergeCell ref="A27:G27"/>
    <mergeCell ref="A28:G28"/>
    <mergeCell ref="C45:H45"/>
    <mergeCell ref="C48:H48"/>
    <mergeCell ref="E42:G42"/>
    <mergeCell ref="A39:G39"/>
    <mergeCell ref="A40:G40"/>
    <mergeCell ref="A33:G33"/>
    <mergeCell ref="A34:G34"/>
    <mergeCell ref="F4:G4"/>
    <mergeCell ref="A23:G23"/>
    <mergeCell ref="C46:H46"/>
    <mergeCell ref="C47:H47"/>
    <mergeCell ref="A32:G32"/>
    <mergeCell ref="A38:G38"/>
    <mergeCell ref="A37:G37"/>
    <mergeCell ref="A36:G36"/>
    <mergeCell ref="A35:G35"/>
  </mergeCells>
  <pageMargins left="0.7" right="0.7" top="0.75" bottom="0.75" header="0.3" footer="0.3"/>
  <pageSetup paperSize="9" scale="48" fitToHeight="2" orientation="landscape" r:id="rId1"/>
  <rowBreaks count="1" manualBreakCount="1">
    <brk id="40"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tabColor rgb="FFFFFF00"/>
    <pageSetUpPr fitToPage="1"/>
  </sheetPr>
  <dimension ref="A1:P92"/>
  <sheetViews>
    <sheetView showGridLines="0" view="pageBreakPreview" zoomScaleNormal="70" zoomScaleSheetLayoutView="100" workbookViewId="0">
      <selection activeCell="J2" sqref="J2"/>
    </sheetView>
  </sheetViews>
  <sheetFormatPr defaultRowHeight="15" x14ac:dyDescent="0.25"/>
  <cols>
    <col min="1" max="1" width="32.5703125" customWidth="1"/>
    <col min="2" max="5" width="13.7109375" style="568" hidden="1" customWidth="1"/>
    <col min="6" max="6" width="16" hidden="1" customWidth="1"/>
    <col min="7" max="9" width="12.42578125" hidden="1" customWidth="1"/>
    <col min="10" max="10" width="12.42578125" style="421" customWidth="1"/>
    <col min="11" max="16" width="12.42578125" customWidth="1"/>
  </cols>
  <sheetData>
    <row r="1" spans="1:16" s="421" customFormat="1" x14ac:dyDescent="0.25">
      <c r="A1" s="1280" t="s">
        <v>1306</v>
      </c>
      <c r="B1" s="1280"/>
      <c r="C1" s="1280"/>
      <c r="D1" s="1280"/>
      <c r="E1" s="1280"/>
      <c r="F1" s="1399"/>
    </row>
    <row r="2" spans="1:16" ht="21" customHeight="1" x14ac:dyDescent="0.25">
      <c r="A2" s="1220" t="str">
        <f>'F17'!A2:G2</f>
        <v>Name of Transmission Licensee</v>
      </c>
      <c r="B2" s="1220"/>
      <c r="C2" s="1220"/>
      <c r="D2" s="1220"/>
      <c r="E2" s="1220"/>
      <c r="F2" s="1220"/>
      <c r="G2" s="1220"/>
      <c r="H2" s="1220"/>
      <c r="I2" s="1220"/>
      <c r="J2" s="1220" t="str">
        <f>'F17'!B2</f>
        <v>Rosa Power Supply Company Limited</v>
      </c>
      <c r="K2" s="1220"/>
      <c r="L2" s="1220"/>
      <c r="M2" s="1220"/>
      <c r="N2" s="1220"/>
      <c r="O2" s="1220"/>
      <c r="P2" s="1220"/>
    </row>
    <row r="3" spans="1:16" ht="21" customHeight="1" x14ac:dyDescent="0.25">
      <c r="A3" s="812" t="s">
        <v>22</v>
      </c>
      <c r="B3" s="812"/>
      <c r="C3" s="812"/>
      <c r="D3" s="812"/>
      <c r="E3" s="812"/>
      <c r="F3" s="812"/>
      <c r="G3" s="812"/>
      <c r="H3" s="812"/>
      <c r="I3" s="812"/>
      <c r="J3" s="812"/>
      <c r="K3" s="812"/>
      <c r="L3" s="812"/>
      <c r="M3" s="812"/>
      <c r="N3" s="812"/>
      <c r="O3" s="1314"/>
      <c r="P3" s="1381"/>
    </row>
    <row r="4" spans="1:16" ht="21" customHeight="1" x14ac:dyDescent="0.25">
      <c r="A4" s="13"/>
      <c r="B4" s="577"/>
      <c r="C4" s="577"/>
      <c r="D4" s="577"/>
      <c r="E4" s="577"/>
      <c r="F4" s="13"/>
      <c r="G4" s="13"/>
      <c r="H4" s="13"/>
      <c r="I4" s="13"/>
      <c r="J4" s="430"/>
      <c r="K4" s="13"/>
      <c r="L4" s="13"/>
      <c r="M4" s="13"/>
      <c r="O4" s="1257" t="s">
        <v>210</v>
      </c>
      <c r="P4" s="1257"/>
    </row>
    <row r="5" spans="1:16" x14ac:dyDescent="0.25">
      <c r="A5" s="1267" t="s">
        <v>49</v>
      </c>
      <c r="B5" s="1247" t="s">
        <v>1183</v>
      </c>
      <c r="C5" s="1247"/>
      <c r="D5" s="1247"/>
      <c r="E5" s="1247"/>
      <c r="F5" s="1247"/>
      <c r="G5" s="1278" t="s">
        <v>1241</v>
      </c>
      <c r="H5" s="1278"/>
      <c r="I5" s="1278"/>
      <c r="J5" s="1281" t="s">
        <v>970</v>
      </c>
      <c r="K5" s="1282"/>
      <c r="L5" s="1278" t="s">
        <v>161</v>
      </c>
      <c r="M5" s="1278"/>
      <c r="N5" s="1278"/>
      <c r="O5" s="1278"/>
      <c r="P5" s="1278"/>
    </row>
    <row r="6" spans="1:16" s="353" customFormat="1" x14ac:dyDescent="0.25">
      <c r="A6" s="1268"/>
      <c r="B6" s="584" t="s">
        <v>983</v>
      </c>
      <c r="C6" s="584" t="s">
        <v>983</v>
      </c>
      <c r="D6" s="584" t="s">
        <v>983</v>
      </c>
      <c r="E6" s="584" t="s">
        <v>983</v>
      </c>
      <c r="F6" s="584" t="s">
        <v>983</v>
      </c>
      <c r="G6" s="1442" t="s">
        <v>983</v>
      </c>
      <c r="H6" s="1443"/>
      <c r="I6" s="1444"/>
      <c r="J6" s="1265" t="s">
        <v>1078</v>
      </c>
      <c r="K6" s="1266"/>
      <c r="L6" s="946" t="s">
        <v>971</v>
      </c>
      <c r="M6" s="946" t="s">
        <v>972</v>
      </c>
      <c r="N6" s="946" t="s">
        <v>973</v>
      </c>
      <c r="O6" s="946" t="s">
        <v>974</v>
      </c>
      <c r="P6" s="946" t="s">
        <v>975</v>
      </c>
    </row>
    <row r="7" spans="1:16" ht="30" x14ac:dyDescent="0.25">
      <c r="A7" s="1269"/>
      <c r="B7" s="726" t="s">
        <v>978</v>
      </c>
      <c r="C7" s="726" t="s">
        <v>978</v>
      </c>
      <c r="D7" s="726" t="s">
        <v>978</v>
      </c>
      <c r="E7" s="726" t="s">
        <v>978</v>
      </c>
      <c r="F7" s="726" t="s">
        <v>978</v>
      </c>
      <c r="G7" s="728" t="s">
        <v>977</v>
      </c>
      <c r="H7" s="727" t="s">
        <v>978</v>
      </c>
      <c r="I7" s="727" t="s">
        <v>979</v>
      </c>
      <c r="J7" s="728" t="s">
        <v>977</v>
      </c>
      <c r="K7" s="728" t="s">
        <v>980</v>
      </c>
      <c r="L7" s="727" t="s">
        <v>981</v>
      </c>
      <c r="M7" s="727" t="s">
        <v>981</v>
      </c>
      <c r="N7" s="727" t="s">
        <v>981</v>
      </c>
      <c r="O7" s="727" t="s">
        <v>981</v>
      </c>
      <c r="P7" s="727" t="s">
        <v>981</v>
      </c>
    </row>
    <row r="8" spans="1:16" ht="30.75" customHeight="1" x14ac:dyDescent="0.25">
      <c r="A8" s="255" t="s">
        <v>347</v>
      </c>
      <c r="B8" s="255"/>
      <c r="C8" s="255"/>
      <c r="D8" s="255"/>
      <c r="E8" s="255"/>
      <c r="F8" s="329"/>
      <c r="G8" s="329"/>
      <c r="H8" s="329"/>
      <c r="I8" s="329"/>
      <c r="J8" s="329"/>
      <c r="K8" s="329"/>
      <c r="L8" s="329"/>
      <c r="M8" s="329"/>
      <c r="N8" s="329"/>
      <c r="O8" s="329"/>
      <c r="P8" s="325"/>
    </row>
    <row r="9" spans="1:16" ht="21" customHeight="1" x14ac:dyDescent="0.25">
      <c r="A9" s="255" t="s">
        <v>348</v>
      </c>
      <c r="B9" s="255"/>
      <c r="C9" s="255"/>
      <c r="D9" s="255"/>
      <c r="E9" s="255"/>
      <c r="F9" s="329"/>
      <c r="G9" s="329"/>
      <c r="H9" s="329"/>
      <c r="I9" s="329"/>
      <c r="J9" s="329"/>
      <c r="K9" s="329"/>
      <c r="L9" s="329"/>
      <c r="M9" s="329"/>
      <c r="N9" s="329"/>
      <c r="O9" s="329"/>
      <c r="P9" s="325"/>
    </row>
    <row r="10" spans="1:16" ht="21" customHeight="1" x14ac:dyDescent="0.25">
      <c r="A10" s="191" t="s">
        <v>349</v>
      </c>
      <c r="B10" s="191"/>
      <c r="C10" s="191"/>
      <c r="D10" s="191"/>
      <c r="E10" s="191"/>
      <c r="F10" s="329"/>
      <c r="G10" s="329"/>
      <c r="H10" s="329"/>
      <c r="I10" s="329"/>
      <c r="J10" s="329"/>
      <c r="K10" s="329"/>
      <c r="L10" s="329"/>
      <c r="M10" s="329"/>
      <c r="N10" s="329"/>
      <c r="O10" s="329"/>
      <c r="P10" s="325"/>
    </row>
    <row r="11" spans="1:16" ht="21" customHeight="1" x14ac:dyDescent="0.25">
      <c r="A11" s="191" t="s">
        <v>350</v>
      </c>
      <c r="B11" s="191"/>
      <c r="C11" s="191"/>
      <c r="D11" s="191"/>
      <c r="E11" s="191"/>
      <c r="F11" s="329"/>
      <c r="G11" s="329"/>
      <c r="H11" s="329"/>
      <c r="I11" s="329"/>
      <c r="J11" s="329"/>
      <c r="K11" s="329"/>
      <c r="L11" s="329"/>
      <c r="M11" s="329"/>
      <c r="N11" s="329"/>
      <c r="O11" s="329"/>
      <c r="P11" s="325"/>
    </row>
    <row r="12" spans="1:16" ht="21" customHeight="1" x14ac:dyDescent="0.25">
      <c r="A12" s="389" t="s">
        <v>351</v>
      </c>
      <c r="B12" s="389"/>
      <c r="C12" s="389"/>
      <c r="D12" s="389"/>
      <c r="E12" s="389"/>
      <c r="F12" s="390"/>
      <c r="G12" s="390"/>
      <c r="H12" s="390"/>
      <c r="I12" s="390"/>
      <c r="J12" s="390"/>
      <c r="K12" s="390"/>
      <c r="L12" s="390"/>
      <c r="M12" s="390"/>
      <c r="N12" s="390"/>
      <c r="O12" s="390"/>
      <c r="P12" s="391"/>
    </row>
    <row r="13" spans="1:16" ht="21" customHeight="1" x14ac:dyDescent="0.25">
      <c r="A13" s="547" t="s">
        <v>894</v>
      </c>
      <c r="B13" s="547"/>
      <c r="C13" s="547"/>
      <c r="D13" s="547"/>
      <c r="E13" s="547"/>
      <c r="F13" s="548"/>
      <c r="G13" s="548"/>
      <c r="H13" s="548"/>
      <c r="I13" s="548"/>
      <c r="J13" s="548"/>
      <c r="K13" s="548"/>
      <c r="L13" s="548"/>
      <c r="M13" s="548"/>
      <c r="N13" s="548"/>
      <c r="O13" s="548"/>
      <c r="P13" s="548"/>
    </row>
    <row r="14" spans="1:16" ht="21" customHeight="1" x14ac:dyDescent="0.25">
      <c r="A14" s="549"/>
      <c r="B14" s="549"/>
      <c r="C14" s="549"/>
      <c r="D14" s="549"/>
      <c r="E14" s="549"/>
      <c r="F14" s="550"/>
      <c r="G14" s="550"/>
      <c r="H14" s="550"/>
      <c r="I14" s="550"/>
      <c r="J14" s="550"/>
      <c r="K14" s="550"/>
      <c r="L14" s="550"/>
      <c r="M14" s="550"/>
      <c r="N14" s="550"/>
      <c r="O14" s="550"/>
      <c r="P14" s="551"/>
    </row>
    <row r="15" spans="1:16" ht="21" customHeight="1" x14ac:dyDescent="0.25">
      <c r="A15" s="549" t="s">
        <v>336</v>
      </c>
      <c r="B15" s="549"/>
      <c r="C15" s="549"/>
      <c r="D15" s="549"/>
      <c r="E15" s="549"/>
      <c r="F15" s="550"/>
      <c r="G15" s="550"/>
      <c r="H15" s="550"/>
      <c r="I15" s="550"/>
      <c r="J15" s="550"/>
      <c r="K15" s="550"/>
      <c r="L15" s="550"/>
      <c r="M15" s="550"/>
      <c r="N15" s="550"/>
      <c r="O15" s="550"/>
      <c r="P15" s="551"/>
    </row>
    <row r="16" spans="1:16" ht="21" customHeight="1" x14ac:dyDescent="0.25">
      <c r="A16" s="549" t="s">
        <v>352</v>
      </c>
      <c r="B16" s="549"/>
      <c r="C16" s="549"/>
      <c r="D16" s="549"/>
      <c r="E16" s="549"/>
      <c r="F16" s="550"/>
      <c r="G16" s="550"/>
      <c r="H16" s="550"/>
      <c r="I16" s="550"/>
      <c r="J16" s="550"/>
      <c r="K16" s="550"/>
      <c r="L16" s="550"/>
      <c r="M16" s="550"/>
      <c r="N16" s="550"/>
      <c r="O16" s="550"/>
      <c r="P16" s="551"/>
    </row>
    <row r="17" spans="1:16" ht="21" customHeight="1" x14ac:dyDescent="0.25">
      <c r="A17" s="549" t="s">
        <v>177</v>
      </c>
      <c r="B17" s="549"/>
      <c r="C17" s="549"/>
      <c r="D17" s="549"/>
      <c r="E17" s="549"/>
      <c r="F17" s="550"/>
      <c r="G17" s="550"/>
      <c r="H17" s="550"/>
      <c r="I17" s="550"/>
      <c r="J17" s="550"/>
      <c r="K17" s="550"/>
      <c r="L17" s="550"/>
      <c r="M17" s="550"/>
      <c r="N17" s="550"/>
      <c r="O17" s="550"/>
      <c r="P17" s="551"/>
    </row>
    <row r="18" spans="1:16" ht="21" customHeight="1" x14ac:dyDescent="0.25">
      <c r="A18" s="547" t="s">
        <v>68</v>
      </c>
      <c r="B18" s="547"/>
      <c r="C18" s="547"/>
      <c r="D18" s="547"/>
      <c r="E18" s="547"/>
      <c r="F18" s="548"/>
      <c r="G18" s="548"/>
      <c r="H18" s="548"/>
      <c r="I18" s="548"/>
      <c r="J18" s="548"/>
      <c r="K18" s="548"/>
      <c r="L18" s="548"/>
      <c r="M18" s="548"/>
      <c r="N18" s="548"/>
      <c r="O18" s="548"/>
      <c r="P18" s="548"/>
    </row>
    <row r="19" spans="1:16" ht="21" customHeight="1" x14ac:dyDescent="0.25">
      <c r="A19" s="13"/>
      <c r="B19" s="577"/>
      <c r="C19" s="577"/>
      <c r="D19" s="577"/>
      <c r="E19" s="577"/>
      <c r="F19" s="13"/>
      <c r="G19" s="13"/>
      <c r="H19" s="13"/>
      <c r="I19" s="13"/>
      <c r="J19" s="430"/>
      <c r="K19" s="13"/>
      <c r="L19" s="13"/>
      <c r="M19" s="13"/>
      <c r="N19" s="13"/>
      <c r="O19" s="13"/>
    </row>
    <row r="20" spans="1:16" ht="21" customHeight="1" x14ac:dyDescent="0.25">
      <c r="A20" s="1440"/>
      <c r="B20" s="1440"/>
      <c r="C20" s="1440"/>
      <c r="D20" s="1440"/>
      <c r="E20" s="1440"/>
      <c r="F20" s="1440"/>
      <c r="G20" s="1440"/>
      <c r="H20" s="1440"/>
      <c r="I20" s="1440"/>
      <c r="J20" s="1440"/>
      <c r="K20" s="1440"/>
      <c r="L20" s="1330"/>
      <c r="M20" s="1330"/>
      <c r="N20" s="1330"/>
      <c r="O20" s="1330"/>
      <c r="P20" s="1330"/>
    </row>
    <row r="21" spans="1:16" ht="21" customHeight="1" x14ac:dyDescent="0.25">
      <c r="A21" s="249"/>
      <c r="B21" s="576"/>
      <c r="C21" s="576"/>
      <c r="D21" s="576"/>
      <c r="E21" s="576"/>
      <c r="F21" s="13"/>
      <c r="G21" s="13"/>
      <c r="H21" s="13"/>
      <c r="I21" s="13"/>
      <c r="J21" s="430"/>
      <c r="K21" s="13"/>
      <c r="L21" s="13"/>
      <c r="M21" s="13"/>
      <c r="N21" s="13"/>
      <c r="O21" s="13"/>
    </row>
    <row r="22" spans="1:16" ht="21" customHeight="1" x14ac:dyDescent="0.25">
      <c r="A22" s="249"/>
      <c r="B22" s="576"/>
      <c r="C22" s="576"/>
      <c r="D22" s="576"/>
      <c r="E22" s="576"/>
      <c r="F22" s="13"/>
      <c r="G22" s="13"/>
      <c r="H22" s="13"/>
      <c r="I22" s="13"/>
      <c r="J22" s="430"/>
      <c r="K22" s="13"/>
      <c r="L22" s="13"/>
      <c r="M22" s="13"/>
      <c r="N22" s="13"/>
      <c r="O22" s="13"/>
    </row>
    <row r="23" spans="1:16" ht="21" customHeight="1" x14ac:dyDescent="0.25">
      <c r="A23" s="13"/>
      <c r="B23" s="577"/>
      <c r="C23" s="577"/>
      <c r="D23" s="577"/>
      <c r="E23" s="577"/>
      <c r="F23" s="13"/>
      <c r="G23" s="13"/>
      <c r="H23" s="13"/>
      <c r="I23" s="13"/>
      <c r="J23" s="430"/>
      <c r="K23" s="13"/>
      <c r="L23" s="13"/>
      <c r="M23" s="13"/>
      <c r="N23" s="1441"/>
      <c r="O23" s="1441"/>
      <c r="P23" s="1330"/>
    </row>
    <row r="24" spans="1:16" ht="21" customHeight="1" x14ac:dyDescent="0.25">
      <c r="A24" s="13"/>
      <c r="B24" s="577"/>
      <c r="C24" s="577"/>
      <c r="D24" s="577"/>
      <c r="E24" s="577"/>
      <c r="F24" s="13"/>
      <c r="G24" s="13"/>
      <c r="H24" s="13"/>
      <c r="I24" s="13"/>
      <c r="J24" s="430"/>
      <c r="K24" s="13"/>
      <c r="L24" s="13"/>
      <c r="M24" s="13"/>
      <c r="N24" s="57"/>
      <c r="O24" s="57"/>
    </row>
    <row r="25" spans="1:16" ht="21" hidden="1" customHeight="1" x14ac:dyDescent="0.25">
      <c r="A25" s="237" t="s">
        <v>319</v>
      </c>
      <c r="B25" s="237"/>
      <c r="C25" s="237"/>
      <c r="D25" s="237"/>
      <c r="E25" s="237"/>
      <c r="F25" s="237"/>
      <c r="G25" s="237"/>
      <c r="H25" s="237"/>
      <c r="I25" s="237"/>
      <c r="J25" s="237"/>
      <c r="K25" s="237"/>
      <c r="L25" s="13"/>
      <c r="M25" s="13"/>
      <c r="N25" s="13"/>
      <c r="O25" s="13"/>
    </row>
    <row r="26" spans="1:16" ht="34.5" hidden="1" customHeight="1" x14ac:dyDescent="0.25">
      <c r="A26" s="245">
        <v>1</v>
      </c>
      <c r="B26" s="245"/>
      <c r="C26" s="245"/>
      <c r="D26" s="245"/>
      <c r="E26" s="245"/>
      <c r="F26" s="245" t="s">
        <v>475</v>
      </c>
      <c r="G26" s="1394"/>
      <c r="H26" s="1394"/>
      <c r="I26" s="1394"/>
      <c r="J26" s="1394"/>
      <c r="K26" s="1395"/>
    </row>
    <row r="27" spans="1:16" ht="35.25" hidden="1" customHeight="1" x14ac:dyDescent="0.25">
      <c r="A27" s="250">
        <v>2</v>
      </c>
      <c r="B27" s="250"/>
      <c r="C27" s="250"/>
      <c r="D27" s="250"/>
      <c r="E27" s="250"/>
      <c r="F27" s="20" t="s">
        <v>482</v>
      </c>
      <c r="G27" s="237"/>
      <c r="H27" s="237"/>
      <c r="I27" s="237"/>
      <c r="J27" s="237"/>
      <c r="K27" s="254"/>
    </row>
    <row r="28" spans="1:16" ht="22.5" hidden="1" customHeight="1" x14ac:dyDescent="0.25">
      <c r="A28" s="245">
        <v>3</v>
      </c>
      <c r="B28" s="570"/>
      <c r="C28" s="570"/>
      <c r="D28" s="570"/>
      <c r="E28" s="570"/>
      <c r="F28" s="169" t="s">
        <v>467</v>
      </c>
      <c r="G28" s="168"/>
      <c r="H28" s="168"/>
      <c r="I28" s="168"/>
      <c r="J28" s="428"/>
      <c r="K28" s="251"/>
    </row>
    <row r="29" spans="1:16" hidden="1" x14ac:dyDescent="0.25">
      <c r="A29" s="245">
        <v>4</v>
      </c>
      <c r="B29" s="245"/>
      <c r="C29" s="245"/>
      <c r="D29" s="245"/>
      <c r="E29" s="245"/>
      <c r="F29" s="3" t="s">
        <v>468</v>
      </c>
      <c r="G29" s="1445"/>
      <c r="H29" s="1445"/>
      <c r="I29" s="1445"/>
      <c r="J29" s="1445"/>
      <c r="K29" s="1446"/>
    </row>
    <row r="30" spans="1:16" ht="30" hidden="1" x14ac:dyDescent="0.25">
      <c r="A30" s="245">
        <v>5</v>
      </c>
      <c r="B30" s="245"/>
      <c r="C30" s="245"/>
      <c r="D30" s="245"/>
      <c r="E30" s="245"/>
      <c r="F30" s="3" t="s">
        <v>470</v>
      </c>
      <c r="G30" s="168"/>
      <c r="H30" s="168"/>
      <c r="I30" s="168"/>
      <c r="J30" s="428"/>
      <c r="K30" s="251"/>
    </row>
    <row r="31" spans="1:16" ht="21" customHeight="1" x14ac:dyDescent="0.25"/>
    <row r="32" spans="1:16"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sheetData>
  <mergeCells count="14">
    <mergeCell ref="A1:F1"/>
    <mergeCell ref="G6:I6"/>
    <mergeCell ref="J5:K5"/>
    <mergeCell ref="G26:K26"/>
    <mergeCell ref="G29:K29"/>
    <mergeCell ref="G5:I5"/>
    <mergeCell ref="L5:P5"/>
    <mergeCell ref="A20:P20"/>
    <mergeCell ref="N23:P23"/>
    <mergeCell ref="O3:P3"/>
    <mergeCell ref="O4:P4"/>
    <mergeCell ref="A5:A7"/>
    <mergeCell ref="B5:F5"/>
    <mergeCell ref="J6:K6"/>
  </mergeCells>
  <pageMargins left="0.7" right="0.7" top="0.75" bottom="0.75" header="0.3" footer="0.3"/>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7DE08-BD4F-47C0-88BE-6E3F434CE200}">
  <sheetPr>
    <tabColor theme="0"/>
    <pageSetUpPr fitToPage="1"/>
  </sheetPr>
  <dimension ref="A1:M72"/>
  <sheetViews>
    <sheetView showGridLines="0" view="pageBreakPreview" zoomScale="124" zoomScaleNormal="100" zoomScaleSheetLayoutView="124" workbookViewId="0">
      <pane xSplit="1" ySplit="5" topLeftCell="B6" activePane="bottomRight" state="frozen"/>
      <selection pane="topRight" activeCell="B1" sqref="B1"/>
      <selection pane="bottomLeft" activeCell="A8" sqref="A8"/>
      <selection pane="bottomRight" activeCell="B6" sqref="B6"/>
    </sheetView>
  </sheetViews>
  <sheetFormatPr defaultColWidth="9.140625" defaultRowHeight="15" x14ac:dyDescent="0.25"/>
  <cols>
    <col min="1" max="1" width="32.5703125" style="568" customWidth="1"/>
    <col min="2" max="4" width="10.7109375" style="568" customWidth="1"/>
    <col min="5" max="6" width="13.140625" style="568" customWidth="1"/>
    <col min="7" max="7" width="13.140625" style="730" customWidth="1"/>
    <col min="8" max="8" width="13.140625" style="568" customWidth="1"/>
    <col min="9" max="16384" width="9.140625" style="568"/>
  </cols>
  <sheetData>
    <row r="1" spans="1:8" x14ac:dyDescent="0.25">
      <c r="A1" s="594" t="s">
        <v>1305</v>
      </c>
    </row>
    <row r="2" spans="1:8" x14ac:dyDescent="0.25">
      <c r="A2" s="830" t="s">
        <v>47</v>
      </c>
      <c r="B2" s="830" t="str">
        <f>'F18'!J2</f>
        <v>Rosa Power Supply Company Limited</v>
      </c>
      <c r="C2" s="830"/>
      <c r="D2" s="830"/>
      <c r="E2" s="830"/>
      <c r="F2" s="830"/>
      <c r="G2" s="830"/>
      <c r="H2" s="830"/>
    </row>
    <row r="3" spans="1:8" x14ac:dyDescent="0.25">
      <c r="A3" s="812" t="s">
        <v>542</v>
      </c>
      <c r="B3" s="812"/>
      <c r="C3" s="812"/>
      <c r="D3" s="812"/>
      <c r="E3" s="812"/>
      <c r="F3" s="812"/>
      <c r="G3" s="812"/>
      <c r="H3" s="812"/>
    </row>
    <row r="4" spans="1:8" x14ac:dyDescent="0.25">
      <c r="A4" s="567"/>
      <c r="B4" s="1026"/>
      <c r="C4" s="1026"/>
      <c r="D4" s="1026"/>
      <c r="E4" s="1448"/>
      <c r="F4" s="1449"/>
      <c r="G4" s="1449"/>
      <c r="H4" s="1449"/>
    </row>
    <row r="5" spans="1:8" x14ac:dyDescent="0.25">
      <c r="A5" s="1123" t="s">
        <v>49</v>
      </c>
      <c r="B5" s="1086" t="s">
        <v>1075</v>
      </c>
      <c r="C5" s="1086" t="s">
        <v>1076</v>
      </c>
      <c r="D5" s="1086" t="s">
        <v>1077</v>
      </c>
      <c r="E5" s="1086" t="s">
        <v>1078</v>
      </c>
      <c r="F5" s="1124"/>
      <c r="G5" s="1447"/>
      <c r="H5" s="1447"/>
    </row>
    <row r="6" spans="1:8" x14ac:dyDescent="0.25">
      <c r="A6" s="440" t="s">
        <v>623</v>
      </c>
      <c r="B6" s="795">
        <f>B25</f>
        <v>275.91666666666669</v>
      </c>
      <c r="C6" s="795">
        <f>C25</f>
        <v>284.42</v>
      </c>
      <c r="D6" s="795">
        <f>D25</f>
        <v>299.92</v>
      </c>
      <c r="E6" s="795">
        <f>E25</f>
        <v>322.5</v>
      </c>
      <c r="F6" s="1125"/>
      <c r="G6" s="1126"/>
      <c r="H6" s="1127"/>
    </row>
    <row r="7" spans="1:8" x14ac:dyDescent="0.25">
      <c r="A7" s="6"/>
      <c r="B7" s="531"/>
      <c r="C7" s="531"/>
      <c r="D7" s="531"/>
      <c r="E7" s="817"/>
      <c r="F7" s="502"/>
      <c r="G7" s="502"/>
      <c r="H7" s="502"/>
    </row>
    <row r="8" spans="1:8" x14ac:dyDescent="0.25">
      <c r="A8" s="45"/>
      <c r="B8" s="366"/>
      <c r="C8" s="366"/>
      <c r="D8" s="366"/>
      <c r="E8" s="817"/>
      <c r="F8" s="502"/>
      <c r="G8" s="502"/>
      <c r="H8" s="502"/>
    </row>
    <row r="9" spans="1:8" x14ac:dyDescent="0.25">
      <c r="A9" s="568" t="s">
        <v>1066</v>
      </c>
    </row>
    <row r="10" spans="1:8" x14ac:dyDescent="0.25">
      <c r="A10" s="568" t="s">
        <v>1067</v>
      </c>
      <c r="H10" s="731"/>
    </row>
    <row r="11" spans="1:8" s="1089" customFormat="1" x14ac:dyDescent="0.25">
      <c r="H11" s="1090"/>
    </row>
    <row r="12" spans="1:8" s="1089" customFormat="1" x14ac:dyDescent="0.25">
      <c r="A12" s="1121" t="s">
        <v>1194</v>
      </c>
      <c r="B12" s="1119" t="s">
        <v>1075</v>
      </c>
      <c r="C12" s="1119" t="s">
        <v>1076</v>
      </c>
      <c r="D12" s="1119" t="s">
        <v>1077</v>
      </c>
      <c r="E12" s="1119" t="s">
        <v>1078</v>
      </c>
      <c r="H12" s="1090"/>
    </row>
    <row r="13" spans="1:8" s="1089" customFormat="1" x14ac:dyDescent="0.25">
      <c r="A13" s="505" t="s">
        <v>1195</v>
      </c>
      <c r="B13" s="1118">
        <v>271</v>
      </c>
      <c r="C13" s="1118">
        <v>277</v>
      </c>
      <c r="D13" s="1118">
        <v>288</v>
      </c>
      <c r="E13" s="1118">
        <v>312</v>
      </c>
      <c r="H13" s="1090"/>
    </row>
    <row r="14" spans="1:8" s="1089" customFormat="1" x14ac:dyDescent="0.25">
      <c r="A14" s="505" t="s">
        <v>1196</v>
      </c>
      <c r="B14" s="1118">
        <v>275</v>
      </c>
      <c r="C14" s="1118">
        <v>278</v>
      </c>
      <c r="D14" s="1118">
        <v>289</v>
      </c>
      <c r="E14" s="1118">
        <v>314</v>
      </c>
      <c r="H14" s="1090"/>
    </row>
    <row r="15" spans="1:8" s="1089" customFormat="1" x14ac:dyDescent="0.25">
      <c r="A15" s="505" t="s">
        <v>1197</v>
      </c>
      <c r="B15" s="1118">
        <v>277</v>
      </c>
      <c r="C15" s="1118">
        <v>280</v>
      </c>
      <c r="D15" s="1118">
        <v>291</v>
      </c>
      <c r="E15" s="1118">
        <v>316</v>
      </c>
      <c r="H15" s="1090"/>
    </row>
    <row r="16" spans="1:8" s="1089" customFormat="1" x14ac:dyDescent="0.25">
      <c r="A16" s="505" t="s">
        <v>1198</v>
      </c>
      <c r="B16" s="1120">
        <v>280</v>
      </c>
      <c r="C16" s="1118">
        <v>285</v>
      </c>
      <c r="D16" s="1118">
        <v>301</v>
      </c>
      <c r="E16" s="1118">
        <v>319</v>
      </c>
      <c r="H16" s="1090"/>
    </row>
    <row r="17" spans="1:12" s="1089" customFormat="1" x14ac:dyDescent="0.25">
      <c r="A17" s="505" t="s">
        <v>1199</v>
      </c>
      <c r="B17" s="1120">
        <v>278</v>
      </c>
      <c r="C17" s="1118">
        <v>285</v>
      </c>
      <c r="D17" s="1118">
        <v>301</v>
      </c>
      <c r="E17" s="1118">
        <v>320</v>
      </c>
      <c r="H17" s="1090"/>
    </row>
    <row r="18" spans="1:12" s="1089" customFormat="1" x14ac:dyDescent="0.25">
      <c r="A18" s="505" t="s">
        <v>1200</v>
      </c>
      <c r="B18" s="1120">
        <v>277</v>
      </c>
      <c r="C18" s="1118">
        <v>285</v>
      </c>
      <c r="D18" s="1118">
        <v>301</v>
      </c>
      <c r="E18" s="1118">
        <v>322</v>
      </c>
      <c r="H18" s="1090"/>
    </row>
    <row r="19" spans="1:12" s="1089" customFormat="1" x14ac:dyDescent="0.25">
      <c r="A19" s="505" t="s">
        <v>1201</v>
      </c>
      <c r="B19" s="1120">
        <v>278</v>
      </c>
      <c r="C19" s="1118">
        <v>287</v>
      </c>
      <c r="D19" s="1118">
        <v>302</v>
      </c>
      <c r="E19" s="1118">
        <v>325</v>
      </c>
      <c r="H19" s="1090"/>
    </row>
    <row r="20" spans="1:12" s="1089" customFormat="1" x14ac:dyDescent="0.25">
      <c r="A20" s="505" t="s">
        <v>1202</v>
      </c>
      <c r="B20" s="1120">
        <v>277</v>
      </c>
      <c r="C20" s="1118">
        <v>288</v>
      </c>
      <c r="D20" s="1118">
        <v>302</v>
      </c>
      <c r="E20" s="1118">
        <v>328</v>
      </c>
      <c r="H20" s="1090"/>
    </row>
    <row r="21" spans="1:12" s="1089" customFormat="1" x14ac:dyDescent="0.25">
      <c r="A21" s="505" t="s">
        <v>1203</v>
      </c>
      <c r="B21" s="1120">
        <v>275</v>
      </c>
      <c r="C21" s="1118">
        <v>286</v>
      </c>
      <c r="D21" s="1118">
        <v>301</v>
      </c>
      <c r="E21" s="1118">
        <v>330</v>
      </c>
      <c r="H21" s="1090"/>
    </row>
    <row r="22" spans="1:12" s="1089" customFormat="1" x14ac:dyDescent="0.25">
      <c r="A22" s="505" t="s">
        <v>1204</v>
      </c>
      <c r="B22" s="1120">
        <v>274</v>
      </c>
      <c r="C22" s="1118">
        <v>288</v>
      </c>
      <c r="D22" s="1118">
        <v>307</v>
      </c>
      <c r="E22" s="1118">
        <v>330</v>
      </c>
      <c r="H22" s="1090"/>
    </row>
    <row r="23" spans="1:12" s="1089" customFormat="1" x14ac:dyDescent="0.25">
      <c r="A23" s="505" t="s">
        <v>1205</v>
      </c>
      <c r="B23" s="1120">
        <v>274</v>
      </c>
      <c r="C23" s="1118">
        <v>287</v>
      </c>
      <c r="D23" s="1118">
        <v>307</v>
      </c>
      <c r="E23" s="1118">
        <v>328</v>
      </c>
      <c r="H23" s="1090"/>
    </row>
    <row r="24" spans="1:12" s="1089" customFormat="1" x14ac:dyDescent="0.25">
      <c r="A24" s="505" t="s">
        <v>1206</v>
      </c>
      <c r="B24" s="1120">
        <v>275</v>
      </c>
      <c r="C24" s="1118">
        <v>287</v>
      </c>
      <c r="D24" s="1118">
        <v>309</v>
      </c>
      <c r="E24" s="1118">
        <v>326</v>
      </c>
      <c r="H24" s="1090"/>
    </row>
    <row r="25" spans="1:12" s="1089" customFormat="1" x14ac:dyDescent="0.25">
      <c r="A25" s="1121" t="s">
        <v>1522</v>
      </c>
      <c r="B25" s="1122">
        <f>AVERAGE(B13:B24)</f>
        <v>275.91666666666669</v>
      </c>
      <c r="C25" s="907">
        <f>ROUND(AVERAGE(C13:C24),2)</f>
        <v>284.42</v>
      </c>
      <c r="D25" s="907">
        <f>ROUND(AVERAGE(D13:D24),2)</f>
        <v>299.92</v>
      </c>
      <c r="E25" s="907">
        <f>ROUND(AVERAGE(E13:E24),2)</f>
        <v>322.5</v>
      </c>
      <c r="H25" s="1090"/>
    </row>
    <row r="26" spans="1:12" s="1089" customFormat="1" x14ac:dyDescent="0.25">
      <c r="H26" s="1090"/>
    </row>
    <row r="27" spans="1:12" x14ac:dyDescent="0.25">
      <c r="C27" s="996"/>
      <c r="D27" s="996"/>
      <c r="E27" s="996"/>
    </row>
    <row r="29" spans="1:12" x14ac:dyDescent="0.25">
      <c r="A29" s="996"/>
      <c r="C29" s="1037"/>
      <c r="D29" s="853"/>
      <c r="E29" s="1039"/>
      <c r="F29" s="533"/>
      <c r="G29" s="1039"/>
      <c r="H29" s="533"/>
      <c r="I29" s="1039"/>
      <c r="J29" s="1040"/>
      <c r="K29" s="1039"/>
      <c r="L29" s="1040"/>
    </row>
    <row r="30" spans="1:12" x14ac:dyDescent="0.25">
      <c r="A30" s="996"/>
      <c r="C30" s="1037"/>
      <c r="E30" s="1039"/>
      <c r="F30" s="533"/>
      <c r="G30" s="1039"/>
      <c r="H30" s="533"/>
      <c r="I30" s="1039"/>
      <c r="J30" s="1040"/>
      <c r="K30" s="1039"/>
      <c r="L30" s="1040"/>
    </row>
    <row r="31" spans="1:12" x14ac:dyDescent="0.25">
      <c r="A31" s="996"/>
      <c r="B31"/>
      <c r="C31" s="1037"/>
      <c r="D31" s="468"/>
      <c r="E31" s="1039"/>
      <c r="F31" s="1041"/>
      <c r="G31" s="1039"/>
      <c r="H31" s="533"/>
      <c r="I31" s="1039"/>
      <c r="J31" s="1040"/>
      <c r="K31" s="1039"/>
      <c r="L31" s="1040"/>
    </row>
    <row r="32" spans="1:12" x14ac:dyDescent="0.25">
      <c r="A32" s="996"/>
      <c r="D32" s="468"/>
      <c r="E32" s="1039"/>
      <c r="F32" s="1038"/>
      <c r="G32" s="1039"/>
      <c r="H32" s="533"/>
      <c r="I32" s="1039"/>
      <c r="J32" s="1040"/>
      <c r="K32" s="1039"/>
      <c r="L32" s="1040"/>
    </row>
    <row r="33" spans="1:13" x14ac:dyDescent="0.25">
      <c r="A33" s="996"/>
      <c r="D33" s="468"/>
      <c r="E33" s="1039"/>
      <c r="F33" s="1038"/>
      <c r="G33" s="1039"/>
      <c r="H33" s="533"/>
      <c r="I33" s="1039"/>
      <c r="J33" s="1040"/>
      <c r="K33" s="1039"/>
      <c r="L33" s="1040"/>
    </row>
    <row r="34" spans="1:13" x14ac:dyDescent="0.25">
      <c r="A34" s="996"/>
      <c r="D34" s="468"/>
      <c r="E34" s="1039"/>
      <c r="F34" s="1038"/>
      <c r="G34" s="1039"/>
      <c r="H34" s="533"/>
      <c r="I34" s="1039"/>
      <c r="J34" s="1040"/>
      <c r="K34" s="1039"/>
      <c r="L34" s="1040"/>
    </row>
    <row r="35" spans="1:13" x14ac:dyDescent="0.25">
      <c r="A35" s="996"/>
      <c r="D35" s="468"/>
      <c r="E35" s="1039"/>
      <c r="F35" s="1038"/>
      <c r="G35" s="1039"/>
      <c r="H35" s="533"/>
      <c r="I35" s="1039"/>
      <c r="J35" s="1040"/>
      <c r="K35" s="1039"/>
      <c r="L35" s="1040"/>
    </row>
    <row r="36" spans="1:13" x14ac:dyDescent="0.25">
      <c r="A36" s="996"/>
      <c r="D36" s="468"/>
      <c r="E36" s="1039"/>
      <c r="F36" s="1038"/>
      <c r="G36" s="1039"/>
      <c r="H36" s="533"/>
      <c r="I36" s="1039"/>
      <c r="J36" s="1040"/>
      <c r="K36" s="1039"/>
      <c r="L36" s="1040"/>
    </row>
    <row r="37" spans="1:13" x14ac:dyDescent="0.25">
      <c r="A37" s="996"/>
      <c r="D37" s="468"/>
      <c r="E37" s="1039"/>
      <c r="F37" s="1038"/>
      <c r="G37" s="1039"/>
      <c r="H37" s="533"/>
      <c r="I37" s="1039"/>
      <c r="J37" s="1040"/>
      <c r="K37" s="1039"/>
      <c r="L37" s="1040"/>
    </row>
    <row r="38" spans="1:13" x14ac:dyDescent="0.25">
      <c r="A38" s="996"/>
      <c r="D38" s="468"/>
      <c r="E38" s="1039"/>
      <c r="F38" s="1038"/>
      <c r="G38" s="1039"/>
      <c r="H38" s="533"/>
      <c r="I38" s="1039"/>
      <c r="J38" s="1040"/>
      <c r="K38" s="1039"/>
      <c r="L38" s="1040"/>
    </row>
    <row r="39" spans="1:13" x14ac:dyDescent="0.25">
      <c r="A39" s="996"/>
      <c r="D39" s="468"/>
      <c r="E39" s="1039"/>
      <c r="F39" s="1038"/>
      <c r="G39" s="1039"/>
      <c r="H39" s="533"/>
      <c r="I39" s="1039"/>
      <c r="J39" s="1040"/>
      <c r="K39" s="1039"/>
      <c r="L39" s="1040"/>
    </row>
    <row r="40" spans="1:13" x14ac:dyDescent="0.25">
      <c r="A40" s="996"/>
      <c r="D40" s="468"/>
      <c r="E40" s="1039"/>
      <c r="F40" s="1038"/>
      <c r="G40" s="1039"/>
      <c r="H40" s="533"/>
      <c r="I40" s="1039"/>
      <c r="J40" s="1040"/>
      <c r="K40" s="1039"/>
      <c r="L40" s="1040"/>
    </row>
    <row r="41" spans="1:13" x14ac:dyDescent="0.25">
      <c r="A41" s="996"/>
      <c r="D41" s="468"/>
      <c r="E41" s="468"/>
      <c r="F41" s="1041"/>
      <c r="G41" s="468"/>
      <c r="H41" s="1041"/>
      <c r="J41" s="1041"/>
      <c r="L41" s="1041"/>
    </row>
    <row r="42" spans="1:13" x14ac:dyDescent="0.25">
      <c r="A42" s="996"/>
    </row>
    <row r="43" spans="1:13" x14ac:dyDescent="0.25">
      <c r="A43" s="996"/>
      <c r="B43"/>
      <c r="C43"/>
      <c r="D43"/>
      <c r="E43"/>
      <c r="F43"/>
      <c r="G43"/>
      <c r="H43"/>
      <c r="I43"/>
      <c r="J43"/>
      <c r="K43"/>
      <c r="L43"/>
      <c r="M43"/>
    </row>
    <row r="44" spans="1:13" x14ac:dyDescent="0.25">
      <c r="A44" s="996"/>
    </row>
    <row r="45" spans="1:13" x14ac:dyDescent="0.25">
      <c r="A45" s="996"/>
    </row>
    <row r="46" spans="1:13" x14ac:dyDescent="0.25">
      <c r="A46" s="996"/>
    </row>
    <row r="47" spans="1:13" x14ac:dyDescent="0.25">
      <c r="A47" s="996"/>
    </row>
    <row r="48" spans="1:13" x14ac:dyDescent="0.25">
      <c r="A48" s="996"/>
    </row>
    <row r="49" spans="1:3" x14ac:dyDescent="0.25">
      <c r="A49" s="996"/>
    </row>
    <row r="50" spans="1:3" x14ac:dyDescent="0.25">
      <c r="A50" s="996"/>
    </row>
    <row r="51" spans="1:3" x14ac:dyDescent="0.25">
      <c r="A51" s="996"/>
    </row>
    <row r="52" spans="1:3" x14ac:dyDescent="0.25">
      <c r="A52" s="996"/>
    </row>
    <row r="53" spans="1:3" x14ac:dyDescent="0.25">
      <c r="A53" s="996"/>
      <c r="C53"/>
    </row>
    <row r="54" spans="1:3" x14ac:dyDescent="0.25">
      <c r="A54" s="996"/>
    </row>
    <row r="55" spans="1:3" x14ac:dyDescent="0.25">
      <c r="A55" s="996"/>
      <c r="C55"/>
    </row>
    <row r="56" spans="1:3" x14ac:dyDescent="0.25">
      <c r="A56" s="996"/>
    </row>
    <row r="57" spans="1:3" x14ac:dyDescent="0.25">
      <c r="A57" s="996"/>
    </row>
    <row r="58" spans="1:3" x14ac:dyDescent="0.25">
      <c r="A58" s="996"/>
    </row>
    <row r="59" spans="1:3" x14ac:dyDescent="0.25">
      <c r="A59" s="996"/>
    </row>
    <row r="60" spans="1:3" x14ac:dyDescent="0.25">
      <c r="A60" s="996"/>
    </row>
    <row r="61" spans="1:3" x14ac:dyDescent="0.25">
      <c r="A61" s="996"/>
    </row>
    <row r="62" spans="1:3" x14ac:dyDescent="0.25">
      <c r="A62" s="996"/>
    </row>
    <row r="63" spans="1:3" x14ac:dyDescent="0.25">
      <c r="A63" s="996"/>
    </row>
    <row r="64" spans="1:3" x14ac:dyDescent="0.25">
      <c r="A64" s="996"/>
    </row>
    <row r="65" spans="1:6" x14ac:dyDescent="0.25">
      <c r="A65" s="996"/>
    </row>
    <row r="66" spans="1:6" x14ac:dyDescent="0.25">
      <c r="A66" s="996"/>
    </row>
    <row r="67" spans="1:6" x14ac:dyDescent="0.25">
      <c r="A67" s="996"/>
      <c r="B67"/>
      <c r="C67"/>
      <c r="D67"/>
      <c r="E67"/>
      <c r="F67"/>
    </row>
    <row r="68" spans="1:6" x14ac:dyDescent="0.25">
      <c r="A68" s="996"/>
    </row>
    <row r="69" spans="1:6" x14ac:dyDescent="0.25">
      <c r="A69" s="996"/>
    </row>
    <row r="70" spans="1:6" x14ac:dyDescent="0.25">
      <c r="A70" s="996"/>
    </row>
    <row r="71" spans="1:6" x14ac:dyDescent="0.25">
      <c r="A71" s="996"/>
    </row>
    <row r="72" spans="1:6" x14ac:dyDescent="0.25">
      <c r="A72" s="996"/>
    </row>
  </sheetData>
  <mergeCells count="3">
    <mergeCell ref="G5:H5"/>
    <mergeCell ref="E4:F4"/>
    <mergeCell ref="G4:H4"/>
  </mergeCells>
  <phoneticPr fontId="42" type="noConversion"/>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E31EB-2AB6-4425-A3A0-8F0F376431B2}">
  <sheetPr>
    <tabColor theme="0"/>
    <pageSetUpPr fitToPage="1"/>
  </sheetPr>
  <dimension ref="A1:K58"/>
  <sheetViews>
    <sheetView showGridLines="0" view="pageBreakPreview" zoomScale="124" zoomScaleNormal="100" zoomScaleSheetLayoutView="124" workbookViewId="0">
      <pane xSplit="1" ySplit="6" topLeftCell="B7" activePane="bottomRight" state="frozen"/>
      <selection pane="topRight" activeCell="B1" sqref="B1"/>
      <selection pane="bottomLeft" activeCell="A8" sqref="A8"/>
      <selection pane="bottomRight" activeCell="B2" sqref="B2"/>
    </sheetView>
  </sheetViews>
  <sheetFormatPr defaultColWidth="9.140625" defaultRowHeight="15" x14ac:dyDescent="0.25"/>
  <cols>
    <col min="1" max="1" width="32.5703125" style="568" customWidth="1"/>
    <col min="2" max="6" width="10.7109375" style="568" customWidth="1"/>
    <col min="7" max="8" width="13.140625" style="568" customWidth="1"/>
    <col min="9" max="9" width="13.140625" style="730" customWidth="1"/>
    <col min="10" max="10" width="13.140625" style="568" customWidth="1"/>
    <col min="11" max="16384" width="9.140625" style="568"/>
  </cols>
  <sheetData>
    <row r="1" spans="1:11" x14ac:dyDescent="0.25">
      <c r="A1" s="594" t="s">
        <v>1304</v>
      </c>
      <c r="B1" s="594"/>
      <c r="C1" s="594"/>
    </row>
    <row r="2" spans="1:11" x14ac:dyDescent="0.25">
      <c r="A2" s="830" t="s">
        <v>47</v>
      </c>
      <c r="B2" s="830" t="str">
        <f>'F19'!B2</f>
        <v>Rosa Power Supply Company Limited</v>
      </c>
      <c r="C2" s="830"/>
      <c r="D2" s="830"/>
      <c r="E2" s="830"/>
      <c r="F2" s="830"/>
      <c r="G2" s="830"/>
      <c r="H2" s="830"/>
      <c r="I2" s="830"/>
      <c r="J2" s="830"/>
    </row>
    <row r="3" spans="1:11" x14ac:dyDescent="0.25">
      <c r="A3" s="812" t="s">
        <v>504</v>
      </c>
      <c r="B3" s="812"/>
      <c r="C3" s="812"/>
      <c r="D3" s="812"/>
      <c r="E3" s="812"/>
      <c r="F3" s="812"/>
      <c r="G3" s="812"/>
      <c r="H3"/>
      <c r="I3" s="812"/>
      <c r="J3" s="812"/>
    </row>
    <row r="4" spans="1:11" x14ac:dyDescent="0.25">
      <c r="A4" s="567"/>
      <c r="B4" s="1026"/>
      <c r="C4" s="1026"/>
      <c r="D4" s="1026"/>
      <c r="E4" s="1026"/>
      <c r="F4" s="1026"/>
      <c r="G4" s="1128"/>
      <c r="H4"/>
      <c r="I4"/>
      <c r="J4"/>
    </row>
    <row r="5" spans="1:11" x14ac:dyDescent="0.25">
      <c r="A5" s="1242" t="s">
        <v>49</v>
      </c>
      <c r="B5" s="1247" t="s">
        <v>1065</v>
      </c>
      <c r="C5" s="1247"/>
      <c r="D5" s="1247"/>
      <c r="E5" s="1247"/>
      <c r="F5" s="1247"/>
      <c r="G5" s="1247"/>
      <c r="H5"/>
      <c r="I5"/>
      <c r="J5"/>
    </row>
    <row r="6" spans="1:11" x14ac:dyDescent="0.25">
      <c r="A6" s="1248"/>
      <c r="B6" s="1086" t="s">
        <v>1073</v>
      </c>
      <c r="C6" s="1086" t="s">
        <v>1074</v>
      </c>
      <c r="D6" s="1086" t="s">
        <v>1075</v>
      </c>
      <c r="E6" s="1086" t="s">
        <v>1076</v>
      </c>
      <c r="F6" s="1086" t="s">
        <v>1077</v>
      </c>
      <c r="G6" s="456" t="s">
        <v>1078</v>
      </c>
      <c r="H6"/>
      <c r="I6"/>
      <c r="J6"/>
    </row>
    <row r="7" spans="1:11" x14ac:dyDescent="0.25">
      <c r="A7" s="440" t="s">
        <v>625</v>
      </c>
      <c r="B7" s="531">
        <v>113.9</v>
      </c>
      <c r="C7" s="531">
        <v>109.7</v>
      </c>
      <c r="D7" s="1034">
        <v>111.6</v>
      </c>
      <c r="E7" s="1034">
        <v>114.9</v>
      </c>
      <c r="F7" s="1034">
        <v>119.8</v>
      </c>
      <c r="G7" s="1034">
        <v>121.8</v>
      </c>
      <c r="H7"/>
      <c r="I7"/>
      <c r="J7"/>
    </row>
    <row r="8" spans="1:11" x14ac:dyDescent="0.25">
      <c r="A8" s="6"/>
      <c r="B8" s="6"/>
      <c r="C8" s="6"/>
      <c r="D8" s="440"/>
      <c r="E8" s="440"/>
      <c r="F8" s="440"/>
      <c r="G8" s="6"/>
      <c r="H8"/>
      <c r="I8"/>
      <c r="J8"/>
    </row>
    <row r="9" spans="1:11" x14ac:dyDescent="0.25">
      <c r="A9" s="45"/>
      <c r="B9" s="45"/>
      <c r="C9" s="45"/>
      <c r="D9" s="19"/>
      <c r="E9" s="19"/>
      <c r="F9" s="19"/>
      <c r="G9" s="6"/>
      <c r="H9"/>
      <c r="I9"/>
      <c r="J9"/>
    </row>
    <row r="10" spans="1:11" x14ac:dyDescent="0.25">
      <c r="A10" s="568" t="s">
        <v>1066</v>
      </c>
    </row>
    <row r="11" spans="1:11" x14ac:dyDescent="0.25">
      <c r="A11" s="568" t="s">
        <v>1068</v>
      </c>
      <c r="J11" s="731"/>
    </row>
    <row r="13" spans="1:11" x14ac:dyDescent="0.25">
      <c r="A13" s="975"/>
      <c r="B13" s="975"/>
      <c r="C13" s="975"/>
      <c r="D13" s="975"/>
      <c r="E13" s="996"/>
      <c r="F13" s="996"/>
      <c r="G13" s="996"/>
      <c r="H13" s="975"/>
      <c r="I13" s="975"/>
      <c r="J13" s="975"/>
      <c r="K13" s="975"/>
    </row>
    <row r="14" spans="1:11" x14ac:dyDescent="0.25">
      <c r="A14" s="975"/>
      <c r="B14" s="975"/>
      <c r="C14" s="975"/>
      <c r="D14" s="975"/>
      <c r="E14" s="975"/>
      <c r="F14" s="975"/>
      <c r="G14" s="975"/>
      <c r="H14" s="975"/>
      <c r="I14" s="975"/>
      <c r="J14" s="975"/>
      <c r="K14" s="975"/>
    </row>
    <row r="15" spans="1:11" x14ac:dyDescent="0.25">
      <c r="A15" s="975"/>
      <c r="B15" s="975"/>
      <c r="C15" s="975"/>
      <c r="D15" s="975"/>
      <c r="E15" s="853"/>
      <c r="F15" s="853"/>
      <c r="G15" s="853"/>
      <c r="H15" s="975"/>
      <c r="I15" s="975"/>
      <c r="J15" s="975"/>
      <c r="K15" s="975"/>
    </row>
    <row r="16" spans="1:11" x14ac:dyDescent="0.25">
      <c r="A16" s="975"/>
      <c r="B16" s="975"/>
      <c r="C16" s="975"/>
      <c r="D16" s="975"/>
      <c r="E16" s="975"/>
      <c r="F16" s="975"/>
      <c r="G16" s="975"/>
      <c r="H16" s="975"/>
      <c r="I16" s="975"/>
      <c r="J16" s="975"/>
      <c r="K16" s="975"/>
    </row>
    <row r="17" spans="1:11" x14ac:dyDescent="0.25">
      <c r="A17" s="975"/>
      <c r="B17" s="975"/>
      <c r="C17" s="975"/>
      <c r="D17" s="975"/>
      <c r="E17" s="975"/>
      <c r="F17" s="468"/>
      <c r="G17" s="468"/>
      <c r="H17" s="468"/>
      <c r="I17" s="468"/>
      <c r="J17" s="975"/>
      <c r="K17" s="975"/>
    </row>
    <row r="18" spans="1:11" x14ac:dyDescent="0.25">
      <c r="A18" s="996"/>
      <c r="B18" s="975"/>
      <c r="C18" s="975"/>
      <c r="D18" s="975"/>
      <c r="E18" s="975"/>
      <c r="F18" s="468"/>
      <c r="G18" s="997"/>
      <c r="H18" s="998"/>
      <c r="I18" s="999"/>
      <c r="J18" s="975"/>
      <c r="K18" s="975"/>
    </row>
    <row r="19" spans="1:11" x14ac:dyDescent="0.25">
      <c r="A19" s="996"/>
      <c r="B19" s="975"/>
      <c r="C19" s="975"/>
      <c r="D19" s="975"/>
      <c r="E19" s="975"/>
      <c r="F19" s="468"/>
      <c r="G19" s="997"/>
      <c r="H19" s="998"/>
      <c r="I19" s="999"/>
      <c r="J19" s="975"/>
      <c r="K19" s="975"/>
    </row>
    <row r="20" spans="1:11" x14ac:dyDescent="0.25">
      <c r="A20" s="996"/>
      <c r="B20" s="975"/>
      <c r="C20" s="975"/>
      <c r="D20" s="975"/>
      <c r="E20" s="975"/>
      <c r="F20" s="468"/>
      <c r="G20" s="997"/>
      <c r="H20" s="998"/>
      <c r="I20" s="999"/>
      <c r="J20" s="975"/>
      <c r="K20" s="975"/>
    </row>
    <row r="21" spans="1:11" x14ac:dyDescent="0.25">
      <c r="A21" s="996"/>
      <c r="B21" s="975"/>
      <c r="C21" s="853"/>
      <c r="D21" s="975"/>
      <c r="E21" s="975"/>
      <c r="F21" s="468"/>
      <c r="G21" s="997"/>
      <c r="H21" s="998"/>
      <c r="I21" s="999"/>
      <c r="J21" s="975"/>
      <c r="K21" s="975"/>
    </row>
    <row r="22" spans="1:11" x14ac:dyDescent="0.25">
      <c r="A22" s="996"/>
      <c r="B22" s="975"/>
      <c r="C22" s="853"/>
      <c r="D22" s="975"/>
      <c r="E22" s="975"/>
      <c r="F22" s="468"/>
      <c r="G22" s="997"/>
      <c r="H22" s="998"/>
      <c r="I22" s="999"/>
      <c r="J22" s="975"/>
      <c r="K22" s="975"/>
    </row>
    <row r="23" spans="1:11" x14ac:dyDescent="0.25">
      <c r="A23" s="996"/>
      <c r="B23" s="975"/>
      <c r="C23" s="853"/>
      <c r="D23" s="975"/>
      <c r="E23" s="975"/>
      <c r="F23" s="468"/>
      <c r="G23" s="997"/>
      <c r="H23" s="998"/>
      <c r="I23" s="999"/>
      <c r="J23" s="975"/>
      <c r="K23" s="975"/>
    </row>
    <row r="24" spans="1:11" x14ac:dyDescent="0.25">
      <c r="A24" s="996"/>
      <c r="B24" s="975"/>
      <c r="C24" s="853"/>
      <c r="D24" s="975"/>
      <c r="E24" s="975"/>
      <c r="F24" s="468"/>
      <c r="G24" s="997"/>
      <c r="H24" s="998"/>
      <c r="I24" s="999"/>
      <c r="J24" s="975"/>
      <c r="K24" s="975"/>
    </row>
    <row r="25" spans="1:11" x14ac:dyDescent="0.25">
      <c r="A25" s="996"/>
      <c r="B25" s="975"/>
      <c r="C25" s="853"/>
      <c r="D25" s="975"/>
      <c r="E25" s="975"/>
      <c r="F25" s="468"/>
      <c r="G25" s="997"/>
      <c r="H25" s="998"/>
      <c r="I25" s="999"/>
      <c r="J25" s="975"/>
      <c r="K25" s="975"/>
    </row>
    <row r="26" spans="1:11" x14ac:dyDescent="0.25">
      <c r="A26" s="996"/>
      <c r="B26" s="975"/>
      <c r="C26" s="853"/>
      <c r="D26" s="975"/>
      <c r="E26" s="975"/>
      <c r="F26" s="468"/>
      <c r="G26" s="997"/>
      <c r="H26" s="998"/>
      <c r="I26" s="1000"/>
      <c r="J26" s="975"/>
      <c r="K26" s="975"/>
    </row>
    <row r="27" spans="1:11" x14ac:dyDescent="0.25">
      <c r="A27" s="996"/>
      <c r="B27" s="975"/>
      <c r="C27" s="853"/>
      <c r="D27" s="975"/>
      <c r="E27" s="975"/>
      <c r="F27" s="468"/>
      <c r="G27" s="468"/>
      <c r="H27" s="468"/>
      <c r="I27" s="468"/>
      <c r="J27" s="975"/>
      <c r="K27" s="975"/>
    </row>
    <row r="28" spans="1:11" x14ac:dyDescent="0.25">
      <c r="A28" s="996"/>
      <c r="B28" s="975"/>
      <c r="C28" s="853"/>
      <c r="D28" s="975"/>
      <c r="E28" s="975"/>
      <c r="F28" s="975"/>
      <c r="G28" s="975"/>
      <c r="H28" s="975"/>
      <c r="I28" s="975"/>
      <c r="J28" s="975"/>
      <c r="K28" s="975"/>
    </row>
    <row r="29" spans="1:11" x14ac:dyDescent="0.25">
      <c r="A29" s="996"/>
      <c r="B29" s="975"/>
      <c r="C29" s="853"/>
      <c r="D29" s="975"/>
      <c r="E29" s="975"/>
      <c r="F29" s="975"/>
      <c r="G29" s="975"/>
      <c r="H29" s="975"/>
      <c r="I29" s="975"/>
      <c r="J29" s="975"/>
      <c r="K29" s="975"/>
    </row>
    <row r="30" spans="1:11" x14ac:dyDescent="0.25">
      <c r="A30" s="996"/>
      <c r="B30" s="975"/>
      <c r="C30" s="853"/>
      <c r="D30" s="975"/>
      <c r="E30" s="975"/>
      <c r="F30" s="975"/>
      <c r="G30" s="975"/>
      <c r="H30" s="975"/>
      <c r="I30" s="975"/>
      <c r="J30" s="975"/>
      <c r="K30" s="975"/>
    </row>
    <row r="31" spans="1:11" x14ac:dyDescent="0.25">
      <c r="A31" s="996"/>
      <c r="B31" s="975"/>
      <c r="C31" s="853"/>
      <c r="D31" s="975"/>
      <c r="E31" s="975"/>
      <c r="F31" s="975"/>
      <c r="G31" s="975"/>
      <c r="H31" s="975"/>
      <c r="I31" s="975"/>
      <c r="J31" s="975"/>
      <c r="K31" s="975"/>
    </row>
    <row r="32" spans="1:11" x14ac:dyDescent="0.25">
      <c r="A32" s="996"/>
      <c r="B32" s="975"/>
      <c r="C32" s="853"/>
      <c r="D32" s="975"/>
      <c r="E32" s="975"/>
      <c r="F32" s="975"/>
      <c r="G32" s="975"/>
      <c r="H32" s="975"/>
      <c r="I32" s="975"/>
      <c r="J32" s="975"/>
      <c r="K32" s="975"/>
    </row>
    <row r="33" spans="1:11" x14ac:dyDescent="0.25">
      <c r="A33" s="996"/>
      <c r="B33" s="975"/>
      <c r="C33" s="853"/>
      <c r="D33" s="975"/>
      <c r="E33" s="975"/>
      <c r="F33" s="975"/>
      <c r="G33" s="975"/>
      <c r="H33" s="975"/>
      <c r="I33" s="975"/>
      <c r="J33" s="975"/>
      <c r="K33" s="975"/>
    </row>
    <row r="34" spans="1:11" x14ac:dyDescent="0.25">
      <c r="A34" s="996"/>
      <c r="B34" s="975"/>
      <c r="C34" s="853"/>
      <c r="D34" s="975"/>
      <c r="E34" s="975"/>
      <c r="F34" s="975"/>
      <c r="G34" s="975"/>
      <c r="H34" s="975"/>
      <c r="I34" s="975"/>
      <c r="J34" s="975"/>
      <c r="K34" s="975"/>
    </row>
    <row r="35" spans="1:11" x14ac:dyDescent="0.25">
      <c r="A35" s="996"/>
      <c r="B35" s="975"/>
      <c r="C35" s="853"/>
      <c r="D35" s="975"/>
      <c r="E35" s="975"/>
      <c r="F35" s="975"/>
      <c r="G35" s="975"/>
      <c r="H35" s="975"/>
      <c r="I35" s="975"/>
      <c r="J35" s="975"/>
      <c r="K35" s="975"/>
    </row>
    <row r="36" spans="1:11" x14ac:dyDescent="0.25">
      <c r="A36" s="996"/>
      <c r="B36" s="975"/>
      <c r="C36" s="853"/>
      <c r="D36" s="975"/>
      <c r="E36" s="975"/>
      <c r="F36" s="975"/>
      <c r="G36" s="975"/>
      <c r="H36" s="975"/>
      <c r="I36" s="975"/>
      <c r="J36" s="975"/>
      <c r="K36" s="975"/>
    </row>
    <row r="37" spans="1:11" x14ac:dyDescent="0.25">
      <c r="A37" s="996"/>
      <c r="B37" s="975"/>
      <c r="C37" s="853"/>
      <c r="D37" s="975"/>
      <c r="E37" s="975"/>
      <c r="F37" s="975"/>
      <c r="G37" s="975"/>
      <c r="H37" s="975"/>
      <c r="I37" s="975"/>
      <c r="J37" s="975"/>
      <c r="K37" s="975"/>
    </row>
    <row r="38" spans="1:11" x14ac:dyDescent="0.25">
      <c r="A38" s="996"/>
      <c r="B38" s="975"/>
      <c r="C38" s="853"/>
      <c r="D38" s="975"/>
      <c r="E38" s="975"/>
      <c r="F38" s="975"/>
      <c r="G38" s="975"/>
      <c r="H38" s="975"/>
      <c r="I38" s="975"/>
      <c r="J38" s="975"/>
      <c r="K38" s="975"/>
    </row>
    <row r="39" spans="1:11" x14ac:dyDescent="0.25">
      <c r="A39" s="996"/>
      <c r="B39" s="975"/>
      <c r="C39" s="853"/>
      <c r="D39" s="975"/>
      <c r="E39" s="975"/>
      <c r="F39" s="975"/>
      <c r="G39" s="975"/>
      <c r="H39" s="975"/>
      <c r="I39" s="975"/>
      <c r="J39" s="975"/>
      <c r="K39" s="975"/>
    </row>
    <row r="40" spans="1:11" x14ac:dyDescent="0.25">
      <c r="A40" s="996"/>
      <c r="B40" s="975"/>
      <c r="C40" s="853"/>
      <c r="D40" s="975"/>
      <c r="E40" s="975"/>
      <c r="F40" s="975"/>
      <c r="G40" s="975"/>
      <c r="H40" s="975"/>
      <c r="I40" s="975"/>
      <c r="J40" s="975"/>
      <c r="K40" s="975"/>
    </row>
    <row r="41" spans="1:11" x14ac:dyDescent="0.25">
      <c r="A41" s="996"/>
      <c r="B41" s="975"/>
      <c r="C41" s="853"/>
      <c r="D41" s="975"/>
      <c r="E41" s="975"/>
      <c r="F41" s="975"/>
      <c r="G41" s="975"/>
      <c r="H41" s="975"/>
      <c r="I41" s="975"/>
      <c r="J41" s="975"/>
      <c r="K41" s="975"/>
    </row>
    <row r="42" spans="1:11" x14ac:dyDescent="0.25">
      <c r="A42" s="996"/>
      <c r="B42" s="975"/>
      <c r="C42" s="853"/>
      <c r="D42" s="975"/>
      <c r="E42" s="975"/>
      <c r="F42" s="975"/>
      <c r="G42" s="975"/>
      <c r="H42" s="975"/>
      <c r="I42" s="975"/>
      <c r="J42" s="975"/>
      <c r="K42" s="975"/>
    </row>
    <row r="43" spans="1:11" x14ac:dyDescent="0.25">
      <c r="A43" s="996"/>
      <c r="B43" s="975"/>
      <c r="C43" s="853"/>
      <c r="D43" s="975"/>
      <c r="E43" s="975"/>
      <c r="F43" s="975"/>
      <c r="G43" s="975"/>
      <c r="H43" s="975"/>
      <c r="I43" s="975"/>
      <c r="J43" s="975"/>
      <c r="K43" s="975"/>
    </row>
    <row r="44" spans="1:11" x14ac:dyDescent="0.25">
      <c r="A44" s="996"/>
      <c r="B44" s="975"/>
      <c r="C44" s="853"/>
      <c r="D44" s="975"/>
      <c r="E44" s="975"/>
      <c r="F44" s="975"/>
      <c r="G44" s="975"/>
      <c r="H44" s="975"/>
      <c r="I44" s="975"/>
      <c r="J44" s="975"/>
      <c r="K44" s="975"/>
    </row>
    <row r="45" spans="1:11" x14ac:dyDescent="0.25">
      <c r="A45" s="996"/>
      <c r="B45" s="975"/>
      <c r="C45" s="853"/>
      <c r="D45" s="975"/>
      <c r="E45" s="975"/>
      <c r="F45" s="975"/>
      <c r="G45" s="975"/>
      <c r="H45" s="975"/>
      <c r="I45" s="975"/>
      <c r="J45" s="975"/>
      <c r="K45" s="975"/>
    </row>
    <row r="46" spans="1:11" x14ac:dyDescent="0.25">
      <c r="A46" s="996"/>
      <c r="B46" s="975"/>
      <c r="C46" s="853"/>
      <c r="D46" s="975"/>
      <c r="E46" s="975"/>
      <c r="F46" s="975"/>
      <c r="G46" s="975"/>
      <c r="H46" s="975"/>
      <c r="I46" s="975"/>
      <c r="J46" s="975"/>
      <c r="K46" s="975"/>
    </row>
    <row r="47" spans="1:11" x14ac:dyDescent="0.25">
      <c r="A47" s="996"/>
      <c r="B47" s="975"/>
      <c r="C47" s="853"/>
      <c r="D47" s="975"/>
      <c r="E47" s="975"/>
      <c r="F47" s="975"/>
      <c r="G47" s="975"/>
      <c r="H47" s="975"/>
      <c r="I47" s="975"/>
      <c r="J47" s="975"/>
      <c r="K47" s="975"/>
    </row>
    <row r="48" spans="1:11" x14ac:dyDescent="0.25">
      <c r="A48" s="996"/>
      <c r="B48" s="975"/>
      <c r="C48" s="853"/>
      <c r="D48" s="975"/>
      <c r="E48" s="975"/>
      <c r="F48" s="975"/>
      <c r="G48" s="975"/>
      <c r="H48" s="975"/>
      <c r="I48" s="975"/>
      <c r="J48" s="975"/>
      <c r="K48" s="975"/>
    </row>
    <row r="49" spans="1:11" x14ac:dyDescent="0.25">
      <c r="A49" s="996"/>
      <c r="B49" s="975"/>
      <c r="C49" s="853"/>
      <c r="D49" s="975"/>
      <c r="E49" s="975"/>
      <c r="F49" s="975"/>
      <c r="G49" s="975"/>
      <c r="H49" s="975"/>
      <c r="I49" s="975"/>
      <c r="J49" s="975"/>
      <c r="K49" s="975"/>
    </row>
    <row r="50" spans="1:11" x14ac:dyDescent="0.25">
      <c r="A50" s="996"/>
      <c r="B50" s="975"/>
      <c r="C50" s="853"/>
      <c r="D50" s="975"/>
      <c r="E50" s="975"/>
      <c r="F50" s="975"/>
      <c r="G50" s="975"/>
      <c r="H50" s="975"/>
      <c r="I50" s="975"/>
      <c r="J50" s="975"/>
      <c r="K50" s="975"/>
    </row>
    <row r="51" spans="1:11" x14ac:dyDescent="0.25">
      <c r="A51" s="996"/>
      <c r="B51" s="975"/>
      <c r="C51" s="853"/>
      <c r="D51" s="975"/>
      <c r="E51" s="975"/>
      <c r="F51" s="975"/>
      <c r="G51" s="975"/>
      <c r="H51" s="975"/>
      <c r="I51" s="975"/>
      <c r="J51" s="975"/>
      <c r="K51" s="975"/>
    </row>
    <row r="52" spans="1:11" x14ac:dyDescent="0.25">
      <c r="A52" s="996"/>
      <c r="B52" s="975"/>
      <c r="C52" s="853"/>
      <c r="D52" s="975"/>
      <c r="E52" s="975"/>
      <c r="F52" s="975"/>
      <c r="G52" s="975"/>
      <c r="H52" s="975"/>
      <c r="I52" s="975"/>
      <c r="J52" s="975"/>
      <c r="K52" s="975"/>
    </row>
    <row r="53" spans="1:11" x14ac:dyDescent="0.25">
      <c r="A53" s="996"/>
      <c r="B53" s="975"/>
      <c r="C53" s="853"/>
      <c r="D53" s="975"/>
      <c r="E53" s="975"/>
      <c r="F53" s="975"/>
      <c r="G53" s="975"/>
      <c r="H53" s="975"/>
      <c r="I53" s="975"/>
      <c r="J53" s="975"/>
      <c r="K53" s="975"/>
    </row>
    <row r="54" spans="1:11" x14ac:dyDescent="0.25">
      <c r="A54" s="996"/>
      <c r="B54" s="975"/>
      <c r="C54" s="853"/>
      <c r="D54" s="975"/>
      <c r="E54" s="975"/>
      <c r="F54" s="975"/>
      <c r="G54" s="975"/>
      <c r="H54" s="975"/>
      <c r="I54" s="975"/>
      <c r="J54" s="975"/>
      <c r="K54" s="975"/>
    </row>
    <row r="55" spans="1:11" x14ac:dyDescent="0.25">
      <c r="A55" s="996"/>
      <c r="B55" s="975"/>
      <c r="C55" s="853"/>
      <c r="D55" s="975"/>
      <c r="E55" s="975"/>
      <c r="F55" s="975"/>
      <c r="G55" s="975"/>
      <c r="H55" s="975"/>
      <c r="I55" s="975"/>
      <c r="J55" s="975"/>
      <c r="K55" s="975"/>
    </row>
    <row r="56" spans="1:11" x14ac:dyDescent="0.25">
      <c r="A56" s="996"/>
      <c r="B56" s="975"/>
      <c r="C56" s="853"/>
      <c r="D56" s="975"/>
      <c r="E56" s="975"/>
      <c r="F56" s="975"/>
      <c r="G56" s="975"/>
      <c r="H56" s="975"/>
      <c r="I56" s="975"/>
      <c r="J56" s="975"/>
      <c r="K56" s="975"/>
    </row>
    <row r="57" spans="1:11" x14ac:dyDescent="0.25">
      <c r="A57" s="996"/>
      <c r="B57" s="975"/>
      <c r="C57" s="853"/>
      <c r="D57" s="975"/>
      <c r="E57" s="975"/>
      <c r="F57" s="975"/>
      <c r="G57" s="975"/>
      <c r="H57" s="975"/>
      <c r="I57" s="975"/>
      <c r="J57" s="975"/>
      <c r="K57" s="975"/>
    </row>
    <row r="58" spans="1:11" x14ac:dyDescent="0.25">
      <c r="A58" s="996"/>
      <c r="B58" s="975"/>
      <c r="C58" s="853"/>
      <c r="D58" s="975"/>
      <c r="E58" s="975"/>
      <c r="F58" s="975"/>
      <c r="G58" s="975"/>
      <c r="H58" s="975"/>
      <c r="I58" s="975"/>
      <c r="J58" s="975"/>
      <c r="K58" s="975"/>
    </row>
  </sheetData>
  <mergeCells count="2">
    <mergeCell ref="A5:A6"/>
    <mergeCell ref="B5:G5"/>
  </mergeCell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1BF92-BDCA-4040-8A86-60FBF68A8B33}">
  <sheetPr>
    <tabColor theme="0"/>
    <pageSetUpPr fitToPage="1"/>
  </sheetPr>
  <dimension ref="A1:P70"/>
  <sheetViews>
    <sheetView showGridLines="0" view="pageBreakPreview" topLeftCell="A2" zoomScale="90" zoomScaleNormal="80" zoomScaleSheetLayoutView="90" workbookViewId="0">
      <pane xSplit="2" ySplit="7" topLeftCell="J9" activePane="bottomRight" state="frozen"/>
      <selection activeCell="A2" sqref="A2"/>
      <selection pane="topRight" activeCell="C2" sqref="C2"/>
      <selection pane="bottomLeft" activeCell="A9" sqref="A9"/>
      <selection pane="bottomRight" activeCell="L9" sqref="L9:P17"/>
    </sheetView>
  </sheetViews>
  <sheetFormatPr defaultRowHeight="15" x14ac:dyDescent="0.25"/>
  <cols>
    <col min="1" max="1" width="4.28515625" style="597" customWidth="1"/>
    <col min="2" max="2" width="28.85546875" style="597" customWidth="1"/>
    <col min="3" max="7" width="11.85546875" style="597" bestFit="1" customWidth="1"/>
    <col min="8" max="8" width="16.42578125" style="597" customWidth="1"/>
    <col min="9" max="11" width="16" style="597" customWidth="1"/>
    <col min="12" max="16" width="12.42578125" style="597" customWidth="1"/>
    <col min="17" max="16384" width="9.140625" style="597"/>
  </cols>
  <sheetData>
    <row r="1" spans="1:16" x14ac:dyDescent="0.25">
      <c r="A1" s="596"/>
    </row>
    <row r="2" spans="1:16" x14ac:dyDescent="0.25">
      <c r="A2" s="1421" t="s">
        <v>1303</v>
      </c>
      <c r="B2" s="1421"/>
      <c r="C2" s="566"/>
      <c r="D2" s="566"/>
      <c r="E2" s="566"/>
      <c r="F2" s="566"/>
      <c r="G2" s="566"/>
      <c r="H2" s="566"/>
      <c r="I2" s="566"/>
      <c r="J2" s="566"/>
      <c r="K2" s="566"/>
      <c r="L2" s="566"/>
      <c r="M2" s="566"/>
      <c r="N2" s="566"/>
      <c r="O2" s="598"/>
      <c r="P2" s="598"/>
    </row>
    <row r="3" spans="1:16" x14ac:dyDescent="0.25">
      <c r="A3" s="633" t="s">
        <v>47</v>
      </c>
      <c r="B3" s="633"/>
      <c r="C3" s="633" t="str">
        <f>'F20'!B2</f>
        <v>Rosa Power Supply Company Limited</v>
      </c>
      <c r="D3" s="633"/>
      <c r="E3" s="633"/>
      <c r="F3" s="633"/>
      <c r="G3" s="633"/>
      <c r="H3" s="633"/>
      <c r="I3" s="633"/>
      <c r="J3" s="633"/>
      <c r="K3" s="633"/>
      <c r="L3" s="633"/>
      <c r="M3" s="633"/>
      <c r="N3" s="633"/>
      <c r="O3" s="598"/>
      <c r="P3" s="598"/>
    </row>
    <row r="4" spans="1:16" s="600" customFormat="1" x14ac:dyDescent="0.25">
      <c r="A4" s="812" t="s">
        <v>406</v>
      </c>
      <c r="B4" s="812"/>
      <c r="C4" s="812"/>
      <c r="D4" s="812"/>
      <c r="E4" s="812"/>
      <c r="F4" s="812"/>
      <c r="G4" s="812"/>
      <c r="H4" s="812"/>
      <c r="I4" s="812"/>
      <c r="J4" s="812"/>
      <c r="K4" s="812"/>
      <c r="L4" s="812"/>
      <c r="M4" s="812"/>
      <c r="N4" s="561"/>
      <c r="O4" s="599"/>
      <c r="P4" s="599"/>
    </row>
    <row r="5" spans="1:16" s="600" customFormat="1" x14ac:dyDescent="0.25">
      <c r="A5" s="601"/>
      <c r="B5" s="602"/>
      <c r="C5" s="602"/>
      <c r="D5" s="602"/>
      <c r="E5" s="602"/>
      <c r="F5" s="602"/>
      <c r="G5" s="602"/>
      <c r="H5" s="602"/>
      <c r="I5" s="602"/>
      <c r="J5" s="602"/>
      <c r="K5" s="602"/>
      <c r="L5" s="602"/>
      <c r="M5" s="602"/>
      <c r="N5" s="603"/>
      <c r="O5" s="603"/>
      <c r="P5" s="597"/>
    </row>
    <row r="6" spans="1:16" s="600" customFormat="1" x14ac:dyDescent="0.25">
      <c r="A6" s="1454" t="s">
        <v>1069</v>
      </c>
      <c r="B6" s="1454" t="s">
        <v>49</v>
      </c>
      <c r="C6" s="1455" t="s">
        <v>1070</v>
      </c>
      <c r="D6" s="1456"/>
      <c r="E6" s="1456"/>
      <c r="F6" s="1456"/>
      <c r="G6" s="1457"/>
      <c r="H6" s="604" t="s">
        <v>1071</v>
      </c>
      <c r="I6" s="604" t="s">
        <v>1071</v>
      </c>
      <c r="J6" s="604" t="s">
        <v>1071</v>
      </c>
      <c r="K6" s="604" t="s">
        <v>1071</v>
      </c>
      <c r="L6" s="1458" t="s">
        <v>1072</v>
      </c>
      <c r="M6" s="1458"/>
      <c r="N6" s="1458"/>
      <c r="O6" s="1458"/>
      <c r="P6" s="1458"/>
    </row>
    <row r="7" spans="1:16" s="600" customFormat="1" x14ac:dyDescent="0.25">
      <c r="A7" s="1454"/>
      <c r="B7" s="1454"/>
      <c r="C7" s="605" t="s">
        <v>1073</v>
      </c>
      <c r="D7" s="605" t="s">
        <v>1074</v>
      </c>
      <c r="E7" s="604" t="s">
        <v>1075</v>
      </c>
      <c r="F7" s="604" t="s">
        <v>1076</v>
      </c>
      <c r="G7" s="604" t="s">
        <v>1077</v>
      </c>
      <c r="H7" s="604" t="s">
        <v>1075</v>
      </c>
      <c r="I7" s="604" t="s">
        <v>1076</v>
      </c>
      <c r="J7" s="604" t="s">
        <v>1077</v>
      </c>
      <c r="K7" s="604" t="s">
        <v>1078</v>
      </c>
      <c r="L7" s="606" t="s">
        <v>971</v>
      </c>
      <c r="M7" s="606" t="s">
        <v>972</v>
      </c>
      <c r="N7" s="606" t="s">
        <v>973</v>
      </c>
      <c r="O7" s="606" t="s">
        <v>974</v>
      </c>
      <c r="P7" s="606" t="s">
        <v>975</v>
      </c>
    </row>
    <row r="8" spans="1:16" s="600" customFormat="1" ht="75" x14ac:dyDescent="0.25">
      <c r="A8" s="1454"/>
      <c r="B8" s="1454"/>
      <c r="C8" s="607" t="s">
        <v>1079</v>
      </c>
      <c r="D8" s="607" t="s">
        <v>1080</v>
      </c>
      <c r="E8" s="607" t="s">
        <v>1081</v>
      </c>
      <c r="F8" s="607" t="s">
        <v>1082</v>
      </c>
      <c r="G8" s="607" t="s">
        <v>1083</v>
      </c>
      <c r="H8" s="605" t="s">
        <v>1084</v>
      </c>
      <c r="I8" s="605" t="s">
        <v>1085</v>
      </c>
      <c r="J8" s="605" t="s">
        <v>1086</v>
      </c>
      <c r="K8" s="605" t="s">
        <v>1087</v>
      </c>
      <c r="L8" s="604" t="s">
        <v>1088</v>
      </c>
      <c r="M8" s="604" t="s">
        <v>1088</v>
      </c>
      <c r="N8" s="604" t="s">
        <v>1088</v>
      </c>
      <c r="O8" s="604" t="s">
        <v>1088</v>
      </c>
      <c r="P8" s="604" t="s">
        <v>1088</v>
      </c>
    </row>
    <row r="9" spans="1:16" s="600" customFormat="1" x14ac:dyDescent="0.25">
      <c r="A9" s="608">
        <v>1</v>
      </c>
      <c r="B9" s="609" t="s">
        <v>354</v>
      </c>
      <c r="C9" s="608"/>
      <c r="D9" s="608"/>
      <c r="E9" s="608"/>
      <c r="F9" s="608"/>
      <c r="G9" s="608"/>
      <c r="H9" s="1002">
        <f>(C9+D9+E9+F9+G9)/5</f>
        <v>0</v>
      </c>
      <c r="I9" s="1002">
        <f>H9*(1+$D$26)</f>
        <v>0</v>
      </c>
      <c r="J9" s="1002">
        <f>I9*(1+$E$26)</f>
        <v>0</v>
      </c>
      <c r="K9" s="1002">
        <f>J9*(1+$F$26)</f>
        <v>0</v>
      </c>
      <c r="L9" s="1002">
        <f t="shared" ref="L9:P10" si="0">K9*(1+F30)</f>
        <v>0</v>
      </c>
      <c r="M9" s="1002">
        <f t="shared" si="0"/>
        <v>0</v>
      </c>
      <c r="N9" s="1002">
        <f t="shared" si="0"/>
        <v>0</v>
      </c>
      <c r="O9" s="1002">
        <f t="shared" si="0"/>
        <v>0</v>
      </c>
      <c r="P9" s="1002">
        <f t="shared" si="0"/>
        <v>0</v>
      </c>
    </row>
    <row r="10" spans="1:16" s="600" customFormat="1" x14ac:dyDescent="0.25">
      <c r="A10" s="608">
        <f>A9+1</f>
        <v>2</v>
      </c>
      <c r="B10" s="612" t="s">
        <v>1089</v>
      </c>
      <c r="C10" s="611"/>
      <c r="D10" s="611"/>
      <c r="E10" s="608"/>
      <c r="F10" s="608"/>
      <c r="G10" s="608"/>
      <c r="H10" s="1002">
        <f t="shared" ref="H10:H16" si="1">(C10+D10+E10+F10+G10)/5</f>
        <v>0</v>
      </c>
      <c r="I10" s="1002">
        <f>H10*(1+$D$26)</f>
        <v>0</v>
      </c>
      <c r="J10" s="1002">
        <f>I10*(1+$E$26)</f>
        <v>0</v>
      </c>
      <c r="K10" s="1002">
        <f>J10*(1+$F$26)</f>
        <v>0</v>
      </c>
      <c r="L10" s="1002">
        <f t="shared" si="0"/>
        <v>0</v>
      </c>
      <c r="M10" s="1002">
        <f t="shared" si="0"/>
        <v>0</v>
      </c>
      <c r="N10" s="1002">
        <f t="shared" si="0"/>
        <v>0</v>
      </c>
      <c r="O10" s="1002">
        <f t="shared" si="0"/>
        <v>0</v>
      </c>
      <c r="P10" s="1002">
        <f t="shared" si="0"/>
        <v>0</v>
      </c>
    </row>
    <row r="11" spans="1:16" s="600" customFormat="1" x14ac:dyDescent="0.25">
      <c r="A11" s="608" t="s">
        <v>1502</v>
      </c>
      <c r="B11" s="612" t="s">
        <v>1499</v>
      </c>
      <c r="C11" s="608">
        <f>0.48</f>
        <v>0.48</v>
      </c>
      <c r="D11" s="608">
        <f>0.49</f>
        <v>0.49</v>
      </c>
      <c r="E11" s="608">
        <f>0.5</f>
        <v>0.5</v>
      </c>
      <c r="F11" s="1002">
        <f>F38</f>
        <v>0.66620000000000001</v>
      </c>
      <c r="G11" s="1002">
        <f>G38</f>
        <v>0.66620000000000001</v>
      </c>
      <c r="H11" s="1002">
        <f>(C11+D11+E11+F11+G11)/5</f>
        <v>0.56047999999999998</v>
      </c>
      <c r="I11" s="1002">
        <f>H11*(1+$D$26)</f>
        <v>0.57760451857842898</v>
      </c>
      <c r="J11" s="1002">
        <f>I11*(1+$E$26)</f>
        <v>0.60762975669632235</v>
      </c>
      <c r="K11" s="1002">
        <f>J11*(1+$F$26)</f>
        <v>0.64588926970835914</v>
      </c>
      <c r="L11" s="1002">
        <f>K11*(1+F31)</f>
        <v>0.66503130962568258</v>
      </c>
      <c r="M11" s="1002">
        <f>L11*(1+G31)</f>
        <v>0.68475547113179536</v>
      </c>
      <c r="N11" s="1002">
        <f>M11*(1+H31)</f>
        <v>0.70210037478193532</v>
      </c>
      <c r="O11" s="1002">
        <f>N11*(1+I31)</f>
        <v>0.72190564038116767</v>
      </c>
      <c r="P11" s="1002">
        <f>O11*(1+J31)</f>
        <v>0.74192592753069841</v>
      </c>
    </row>
    <row r="12" spans="1:16" s="600" customFormat="1" ht="30" x14ac:dyDescent="0.25">
      <c r="A12" s="608" t="s">
        <v>1503</v>
      </c>
      <c r="B12" s="612" t="s">
        <v>1500</v>
      </c>
      <c r="C12" s="608"/>
      <c r="D12" s="608"/>
      <c r="E12" s="608"/>
      <c r="F12" s="1002">
        <f>F36</f>
        <v>1.0108828799999998</v>
      </c>
      <c r="G12" s="1002">
        <f>G36</f>
        <v>1.0444441916159999</v>
      </c>
      <c r="H12" s="1002"/>
      <c r="I12" s="1002">
        <f>F12</f>
        <v>1.0108828799999998</v>
      </c>
      <c r="J12" s="1002">
        <f>G12</f>
        <v>1.0444441916159999</v>
      </c>
      <c r="K12" s="1002">
        <f>H36</f>
        <v>1.286</v>
      </c>
      <c r="L12" s="1002">
        <f>I36</f>
        <v>1.3311385999999998</v>
      </c>
      <c r="M12" s="1002">
        <f>J36</f>
        <v>1.3778615648599999</v>
      </c>
      <c r="N12" s="1002">
        <f>K36</f>
        <v>1.4262245057865857</v>
      </c>
      <c r="O12" s="1002">
        <f>L36</f>
        <v>1.4762849859396949</v>
      </c>
      <c r="P12" s="1002">
        <f>O12*(1+3.51%)</f>
        <v>1.5281025889461781</v>
      </c>
    </row>
    <row r="13" spans="1:16" s="600" customFormat="1" x14ac:dyDescent="0.25">
      <c r="A13" s="608">
        <v>4</v>
      </c>
      <c r="B13" s="609" t="s">
        <v>1090</v>
      </c>
      <c r="C13" s="1085">
        <f>SUM(C9:C12)</f>
        <v>0.48</v>
      </c>
      <c r="D13" s="1085">
        <f t="shared" ref="D13:P13" si="2">SUM(D9:D12)</f>
        <v>0.49</v>
      </c>
      <c r="E13" s="1085">
        <f t="shared" si="2"/>
        <v>0.5</v>
      </c>
      <c r="F13" s="1085">
        <f t="shared" si="2"/>
        <v>1.6770828799999999</v>
      </c>
      <c r="G13" s="1085">
        <f t="shared" si="2"/>
        <v>1.7106441916159998</v>
      </c>
      <c r="H13" s="1085">
        <f t="shared" si="2"/>
        <v>0.56047999999999998</v>
      </c>
      <c r="I13" s="1085">
        <f t="shared" si="2"/>
        <v>1.5884873985784287</v>
      </c>
      <c r="J13" s="1085">
        <f t="shared" si="2"/>
        <v>1.6520739483123221</v>
      </c>
      <c r="K13" s="1085">
        <f t="shared" si="2"/>
        <v>1.9318892697083592</v>
      </c>
      <c r="L13" s="1085">
        <f t="shared" si="2"/>
        <v>1.9961699096256824</v>
      </c>
      <c r="M13" s="1085">
        <f t="shared" si="2"/>
        <v>2.0626170359917952</v>
      </c>
      <c r="N13" s="1085">
        <f t="shared" si="2"/>
        <v>2.1283248805685209</v>
      </c>
      <c r="O13" s="1085">
        <f t="shared" si="2"/>
        <v>2.1981906263208626</v>
      </c>
      <c r="P13" s="1085">
        <f t="shared" si="2"/>
        <v>2.2700285164768763</v>
      </c>
    </row>
    <row r="14" spans="1:16" s="600" customFormat="1" x14ac:dyDescent="0.25">
      <c r="A14" s="608">
        <v>5</v>
      </c>
      <c r="B14" s="609" t="s">
        <v>1091</v>
      </c>
      <c r="C14" s="608"/>
      <c r="D14" s="608"/>
      <c r="E14" s="608"/>
      <c r="F14" s="608"/>
      <c r="G14" s="608"/>
      <c r="H14" s="1002">
        <f t="shared" si="1"/>
        <v>0</v>
      </c>
      <c r="I14" s="1002">
        <f>H14*(1+$D$26)</f>
        <v>0</v>
      </c>
      <c r="J14" s="1002">
        <f>I14*(1+$E$26)</f>
        <v>0</v>
      </c>
      <c r="K14" s="1002">
        <f>J14*(1+$F$26)</f>
        <v>0</v>
      </c>
      <c r="L14" s="1002">
        <f>K14</f>
        <v>0</v>
      </c>
      <c r="M14" s="1002">
        <f t="shared" ref="M14:P14" si="3">L14</f>
        <v>0</v>
      </c>
      <c r="N14" s="1002">
        <f t="shared" si="3"/>
        <v>0</v>
      </c>
      <c r="O14" s="1002">
        <f t="shared" si="3"/>
        <v>0</v>
      </c>
      <c r="P14" s="1002">
        <f t="shared" si="3"/>
        <v>0</v>
      </c>
    </row>
    <row r="15" spans="1:16" s="600" customFormat="1" x14ac:dyDescent="0.25">
      <c r="A15" s="608" t="s">
        <v>1447</v>
      </c>
      <c r="B15" s="609" t="s">
        <v>1095</v>
      </c>
      <c r="C15" s="608"/>
      <c r="D15" s="608"/>
      <c r="E15" s="608"/>
      <c r="F15" s="608"/>
      <c r="G15" s="608"/>
      <c r="H15" s="1002">
        <f t="shared" si="1"/>
        <v>0</v>
      </c>
      <c r="I15" s="1002">
        <f>H15*(1+$D$26)</f>
        <v>0</v>
      </c>
      <c r="J15" s="1002">
        <f>I15*(1+$E$26)</f>
        <v>0</v>
      </c>
      <c r="K15" s="1002">
        <f>J15*(1+$F$26)</f>
        <v>0</v>
      </c>
      <c r="L15" s="1002">
        <f>K15</f>
        <v>0</v>
      </c>
      <c r="M15" s="1002">
        <f t="shared" ref="M15:P15" si="4">L15</f>
        <v>0</v>
      </c>
      <c r="N15" s="1002">
        <f t="shared" si="4"/>
        <v>0</v>
      </c>
      <c r="O15" s="1002">
        <f t="shared" si="4"/>
        <v>0</v>
      </c>
      <c r="P15" s="1002">
        <f t="shared" si="4"/>
        <v>0</v>
      </c>
    </row>
    <row r="16" spans="1:16" s="600" customFormat="1" x14ac:dyDescent="0.25">
      <c r="A16" s="608" t="s">
        <v>1448</v>
      </c>
      <c r="B16" s="609" t="s">
        <v>1098</v>
      </c>
      <c r="C16" s="608"/>
      <c r="D16" s="608"/>
      <c r="E16" s="608"/>
      <c r="F16" s="608"/>
      <c r="G16" s="608"/>
      <c r="H16" s="1002">
        <f t="shared" si="1"/>
        <v>0</v>
      </c>
      <c r="I16" s="1002">
        <f>H16*(1+$D$26)</f>
        <v>0</v>
      </c>
      <c r="J16" s="1002">
        <f>I16*(1+$E$26)</f>
        <v>0</v>
      </c>
      <c r="K16" s="1002">
        <f>J16*(1+$F$26)</f>
        <v>0</v>
      </c>
      <c r="L16" s="1002">
        <f>K16</f>
        <v>0</v>
      </c>
      <c r="M16" s="1002">
        <f t="shared" ref="M16:P16" si="5">L16</f>
        <v>0</v>
      </c>
      <c r="N16" s="1002">
        <f t="shared" si="5"/>
        <v>0</v>
      </c>
      <c r="O16" s="1002">
        <f t="shared" si="5"/>
        <v>0</v>
      </c>
      <c r="P16" s="1002">
        <f t="shared" si="5"/>
        <v>0</v>
      </c>
    </row>
    <row r="17" spans="1:16" s="600" customFormat="1" x14ac:dyDescent="0.25">
      <c r="A17" s="613">
        <v>6</v>
      </c>
      <c r="B17" s="610" t="s">
        <v>1092</v>
      </c>
      <c r="C17" s="1002">
        <f>SUM(C13:C16)</f>
        <v>0.48</v>
      </c>
      <c r="D17" s="1002">
        <f t="shared" ref="D17:P17" si="6">SUM(D13:D16)</f>
        <v>0.49</v>
      </c>
      <c r="E17" s="1002">
        <f t="shared" si="6"/>
        <v>0.5</v>
      </c>
      <c r="F17" s="1002">
        <f t="shared" si="6"/>
        <v>1.6770828799999999</v>
      </c>
      <c r="G17" s="1002">
        <f t="shared" si="6"/>
        <v>1.7106441916159998</v>
      </c>
      <c r="H17" s="1002">
        <f t="shared" si="6"/>
        <v>0.56047999999999998</v>
      </c>
      <c r="I17" s="1002">
        <f t="shared" si="6"/>
        <v>1.5884873985784287</v>
      </c>
      <c r="J17" s="1002">
        <f t="shared" si="6"/>
        <v>1.6520739483123221</v>
      </c>
      <c r="K17" s="1002">
        <f t="shared" si="6"/>
        <v>1.9318892697083592</v>
      </c>
      <c r="L17" s="1002">
        <f t="shared" si="6"/>
        <v>1.9961699096256824</v>
      </c>
      <c r="M17" s="1002">
        <f t="shared" si="6"/>
        <v>2.0626170359917952</v>
      </c>
      <c r="N17" s="1002">
        <f t="shared" si="6"/>
        <v>2.1283248805685209</v>
      </c>
      <c r="O17" s="1002">
        <f t="shared" si="6"/>
        <v>2.1981906263208626</v>
      </c>
      <c r="P17" s="1002">
        <f t="shared" si="6"/>
        <v>2.2700285164768763</v>
      </c>
    </row>
    <row r="18" spans="1:16" s="600" customFormat="1" x14ac:dyDescent="0.25">
      <c r="A18" s="603"/>
      <c r="B18" s="603" t="s">
        <v>1093</v>
      </c>
      <c r="C18" s="603"/>
      <c r="D18" s="603"/>
      <c r="E18" s="603"/>
      <c r="F18" s="603"/>
      <c r="G18" s="603"/>
      <c r="H18" s="603"/>
      <c r="I18" s="603"/>
      <c r="J18" s="603"/>
      <c r="K18" s="603"/>
      <c r="L18" s="603"/>
      <c r="M18" s="603"/>
      <c r="N18" s="603"/>
      <c r="O18" s="603"/>
      <c r="P18" s="597"/>
    </row>
    <row r="19" spans="1:16" s="600" customFormat="1" x14ac:dyDescent="0.25">
      <c r="A19" s="603"/>
      <c r="B19" s="603" t="s">
        <v>1501</v>
      </c>
      <c r="C19" s="603"/>
      <c r="D19" s="603"/>
      <c r="E19" s="603"/>
      <c r="F19" s="603"/>
      <c r="G19" s="1076"/>
      <c r="H19" s="603"/>
      <c r="I19" s="603"/>
      <c r="J19" s="603"/>
      <c r="K19" s="603"/>
      <c r="L19" s="1076"/>
      <c r="M19" s="1076"/>
      <c r="N19" s="1076"/>
      <c r="O19" s="1076"/>
      <c r="P19" s="597"/>
    </row>
    <row r="20" spans="1:16" s="600" customFormat="1" x14ac:dyDescent="0.25">
      <c r="A20" s="603"/>
      <c r="B20" s="603"/>
      <c r="C20" s="603"/>
      <c r="D20" s="603"/>
      <c r="E20" s="603"/>
      <c r="F20" s="603"/>
      <c r="G20" s="1076"/>
      <c r="H20" s="603"/>
      <c r="I20" s="603"/>
      <c r="J20" s="603"/>
      <c r="K20" s="603"/>
      <c r="L20" s="1076"/>
      <c r="M20" s="1076"/>
      <c r="N20" s="1076"/>
      <c r="O20" s="1076"/>
      <c r="P20" s="597"/>
    </row>
    <row r="21" spans="1:16" s="600" customFormat="1" x14ac:dyDescent="0.25">
      <c r="A21" s="614"/>
      <c r="B21" s="1063" t="s">
        <v>1495</v>
      </c>
      <c r="C21" s="603"/>
      <c r="D21" s="603"/>
      <c r="E21" s="603"/>
      <c r="F21" s="603"/>
      <c r="G21" s="603"/>
      <c r="H21" s="603"/>
      <c r="I21" s="603"/>
      <c r="J21" s="1076"/>
      <c r="K21" s="603"/>
      <c r="L21" s="603"/>
      <c r="M21" s="603"/>
      <c r="N21" s="603"/>
      <c r="O21" s="603"/>
      <c r="P21" s="597"/>
    </row>
    <row r="22" spans="1:16" s="600" customFormat="1" x14ac:dyDescent="0.25">
      <c r="A22" s="614"/>
      <c r="B22" s="776" t="s">
        <v>321</v>
      </c>
      <c r="C22" s="770" t="s">
        <v>1075</v>
      </c>
      <c r="D22" s="770" t="s">
        <v>1076</v>
      </c>
      <c r="E22" s="770" t="s">
        <v>1077</v>
      </c>
      <c r="F22" s="770" t="s">
        <v>1078</v>
      </c>
    </row>
    <row r="23" spans="1:16" s="600" customFormat="1" x14ac:dyDescent="0.25">
      <c r="A23" s="603">
        <v>60</v>
      </c>
      <c r="B23" s="610" t="s">
        <v>623</v>
      </c>
      <c r="C23" s="1073">
        <f>'F19'!B6</f>
        <v>275.91666666666669</v>
      </c>
      <c r="D23" s="1073">
        <f>'F19'!C6</f>
        <v>284.42</v>
      </c>
      <c r="E23" s="1073">
        <f>'F19'!D6</f>
        <v>299.92</v>
      </c>
      <c r="F23" s="1073">
        <f>'F19'!E6</f>
        <v>322.5</v>
      </c>
    </row>
    <row r="24" spans="1:16" s="600" customFormat="1" x14ac:dyDescent="0.25">
      <c r="A24" s="603">
        <v>40</v>
      </c>
      <c r="B24" s="610" t="s">
        <v>625</v>
      </c>
      <c r="C24" s="1073">
        <f>'F20'!D7</f>
        <v>111.6</v>
      </c>
      <c r="D24" s="1073">
        <f>'F20'!E7</f>
        <v>114.9</v>
      </c>
      <c r="E24" s="1073">
        <f>'F20'!F7</f>
        <v>119.8</v>
      </c>
      <c r="F24" s="1073">
        <f>'F20'!G7</f>
        <v>121.8</v>
      </c>
    </row>
    <row r="25" spans="1:16" s="600" customFormat="1" x14ac:dyDescent="0.25">
      <c r="A25" s="603">
        <f>SUM(A23:A24)</f>
        <v>100</v>
      </c>
      <c r="B25" s="610" t="s">
        <v>1491</v>
      </c>
      <c r="C25" s="1073">
        <f t="shared" ref="C25:E25" si="7">SUMPRODUCT(C23:C24,$A$23:$A$24)/$A$25</f>
        <v>210.19</v>
      </c>
      <c r="D25" s="1073">
        <f t="shared" si="7"/>
        <v>216.61199999999999</v>
      </c>
      <c r="E25" s="1073">
        <f t="shared" si="7"/>
        <v>227.87200000000001</v>
      </c>
      <c r="F25" s="1073">
        <f t="shared" ref="F25" si="8">SUMPRODUCT(F23:F24,$A$23:$A$24)/$A$25</f>
        <v>242.22</v>
      </c>
    </row>
    <row r="26" spans="1:16" s="600" customFormat="1" x14ac:dyDescent="0.25">
      <c r="A26" s="615"/>
      <c r="B26" s="1064" t="s">
        <v>1490</v>
      </c>
      <c r="C26" s="995"/>
      <c r="D26" s="995">
        <f t="shared" ref="D26:F26" si="9">(D25-C25)/C25</f>
        <v>3.0553308910985285E-2</v>
      </c>
      <c r="E26" s="995">
        <f t="shared" si="9"/>
        <v>5.1982346315070357E-2</v>
      </c>
      <c r="F26" s="995">
        <f t="shared" si="9"/>
        <v>6.2965173430697866E-2</v>
      </c>
      <c r="I26"/>
    </row>
    <row r="27" spans="1:16" s="600" customFormat="1" x14ac:dyDescent="0.25">
      <c r="A27" s="615"/>
      <c r="B27" s="1065"/>
      <c r="C27" s="1066"/>
      <c r="D27" s="1066"/>
      <c r="E27" s="1067"/>
      <c r="F27" s="1067"/>
      <c r="G27" s="1067"/>
      <c r="H27" s="1067"/>
      <c r="I27" s="1068"/>
    </row>
    <row r="28" spans="1:16" s="600" customFormat="1" x14ac:dyDescent="0.25">
      <c r="A28" s="615"/>
      <c r="B28" s="1065" t="s">
        <v>1494</v>
      </c>
      <c r="C28" s="1066"/>
      <c r="D28" s="1066"/>
      <c r="E28" s="1067"/>
      <c r="F28" s="1067"/>
      <c r="G28" s="1067"/>
      <c r="H28" s="1067"/>
      <c r="I28" s="1066"/>
      <c r="J28" s="1066"/>
      <c r="K28" s="1068"/>
      <c r="L28" s="1066"/>
      <c r="M28" s="1066"/>
      <c r="N28" s="1069"/>
      <c r="O28" s="1069"/>
      <c r="P28" s="1069"/>
    </row>
    <row r="29" spans="1:16" s="600" customFormat="1" x14ac:dyDescent="0.25">
      <c r="A29" s="615"/>
      <c r="B29" s="995"/>
      <c r="C29" s="770" t="s">
        <v>1076</v>
      </c>
      <c r="D29" s="770" t="s">
        <v>1077</v>
      </c>
      <c r="E29" s="770" t="s">
        <v>1078</v>
      </c>
      <c r="F29" s="770" t="s">
        <v>971</v>
      </c>
      <c r="G29" s="770" t="s">
        <v>972</v>
      </c>
      <c r="H29" s="770" t="s">
        <v>973</v>
      </c>
      <c r="I29" s="770" t="s">
        <v>974</v>
      </c>
      <c r="J29" s="770" t="s">
        <v>975</v>
      </c>
    </row>
    <row r="30" spans="1:16" s="600" customFormat="1" x14ac:dyDescent="0.25">
      <c r="A30" s="615"/>
      <c r="B30" s="1072" t="s">
        <v>1492</v>
      </c>
      <c r="C30" s="1074">
        <f t="shared" ref="C30:E31" si="10">(D23-C23)/C23</f>
        <v>3.0818483841739644E-2</v>
      </c>
      <c r="D30" s="1074">
        <f t="shared" si="10"/>
        <v>5.4496870824836507E-2</v>
      </c>
      <c r="E30" s="1074">
        <f t="shared" si="10"/>
        <v>7.5286743131501674E-2</v>
      </c>
      <c r="F30" s="1075">
        <f>AVERAGE(C30:E30)</f>
        <v>5.3534032599359273E-2</v>
      </c>
      <c r="G30" s="1075">
        <f>AVERAGE(D30:F30)</f>
        <v>6.1105882185232489E-2</v>
      </c>
      <c r="H30" s="1075">
        <f t="shared" ref="H30:J30" si="11">AVERAGE(E30:G30)</f>
        <v>6.3308885972031145E-2</v>
      </c>
      <c r="I30" s="1075">
        <f t="shared" si="11"/>
        <v>5.9316266918874296E-2</v>
      </c>
      <c r="J30" s="1075">
        <f t="shared" si="11"/>
        <v>6.1243678358712639E-2</v>
      </c>
    </row>
    <row r="31" spans="1:16" s="600" customFormat="1" x14ac:dyDescent="0.25">
      <c r="A31" s="615"/>
      <c r="B31" s="1072" t="s">
        <v>1493</v>
      </c>
      <c r="C31" s="1074">
        <f t="shared" si="10"/>
        <v>2.9569892473118382E-2</v>
      </c>
      <c r="D31" s="1074">
        <f t="shared" si="10"/>
        <v>4.2645778938207063E-2</v>
      </c>
      <c r="E31" s="1074">
        <f t="shared" si="10"/>
        <v>1.6694490818030049E-2</v>
      </c>
      <c r="F31" s="1075">
        <f>AVERAGE(C31:E31)</f>
        <v>2.9636720743118499E-2</v>
      </c>
      <c r="G31" s="1075">
        <f>AVERAGE(D31:F31)</f>
        <v>2.9658996833118539E-2</v>
      </c>
      <c r="H31" s="1075">
        <f t="shared" ref="H31" si="12">AVERAGE(E31:G31)</f>
        <v>2.5330069464755699E-2</v>
      </c>
      <c r="I31" s="1075">
        <f t="shared" ref="I31" si="13">AVERAGE(F31:H31)</f>
        <v>2.8208595680330916E-2</v>
      </c>
      <c r="J31" s="1075">
        <f t="shared" ref="J31" si="14">AVERAGE(G31:I31)</f>
        <v>2.7732553992735054E-2</v>
      </c>
    </row>
    <row r="32" spans="1:16" s="600" customFormat="1" x14ac:dyDescent="0.25">
      <c r="A32" s="615"/>
      <c r="B32" s="1065"/>
      <c r="C32" s="1066"/>
      <c r="D32" s="1066"/>
      <c r="E32" s="1067"/>
      <c r="F32" s="1067"/>
      <c r="G32" s="1067"/>
      <c r="H32" s="1067"/>
      <c r="I32" s="1070"/>
      <c r="J32" s="1070"/>
      <c r="K32" s="1070"/>
      <c r="L32" s="1070"/>
      <c r="M32" s="1070"/>
      <c r="N32" s="1070"/>
      <c r="O32" s="1070"/>
      <c r="P32" s="1071"/>
    </row>
    <row r="33" spans="1:16" s="600" customFormat="1" x14ac:dyDescent="0.25">
      <c r="A33" s="615"/>
      <c r="B33" s="1450" t="s">
        <v>321</v>
      </c>
      <c r="C33" s="1450"/>
      <c r="D33" s="1450"/>
      <c r="E33" s="770" t="s">
        <v>1075</v>
      </c>
      <c r="F33" s="770" t="s">
        <v>1076</v>
      </c>
      <c r="G33" s="770" t="s">
        <v>1077</v>
      </c>
      <c r="H33" s="770" t="s">
        <v>1078</v>
      </c>
      <c r="I33" s="770" t="s">
        <v>971</v>
      </c>
      <c r="J33" s="770" t="s">
        <v>972</v>
      </c>
      <c r="K33" s="770" t="s">
        <v>973</v>
      </c>
      <c r="L33" s="770" t="s">
        <v>974</v>
      </c>
      <c r="M33" s="770" t="s">
        <v>975</v>
      </c>
      <c r="N33" s="1070"/>
      <c r="O33" s="1070"/>
      <c r="P33" s="1071"/>
    </row>
    <row r="34" spans="1:16" s="600" customFormat="1" x14ac:dyDescent="0.25">
      <c r="A34" s="615"/>
      <c r="B34" s="1450" t="s">
        <v>1543</v>
      </c>
      <c r="C34" s="1450"/>
      <c r="D34" s="1450"/>
      <c r="E34" s="770"/>
      <c r="F34" s="770">
        <v>1.17</v>
      </c>
      <c r="G34" s="770">
        <v>1.19</v>
      </c>
      <c r="H34" s="770">
        <v>1.21</v>
      </c>
      <c r="I34" s="770"/>
      <c r="J34" s="770"/>
      <c r="K34" s="770"/>
      <c r="L34" s="770"/>
      <c r="M34" s="770"/>
      <c r="N34" s="1070"/>
      <c r="O34" s="1070"/>
      <c r="P34" s="1071"/>
    </row>
    <row r="35" spans="1:16" s="600" customFormat="1" x14ac:dyDescent="0.25">
      <c r="A35" s="615"/>
      <c r="B35" s="1451" t="s">
        <v>1496</v>
      </c>
      <c r="C35" s="1451"/>
      <c r="D35" s="1451"/>
      <c r="E35" s="800">
        <v>24.46</v>
      </c>
      <c r="F35" s="800">
        <f>E35*(1+3.32%)</f>
        <v>25.272071999999998</v>
      </c>
      <c r="G35" s="800">
        <f>F35*(1+3.32%)</f>
        <v>26.111104790399995</v>
      </c>
      <c r="H35" s="800">
        <v>32.15</v>
      </c>
      <c r="I35" s="800">
        <f>H35*(1+3.51%)</f>
        <v>33.278464999999997</v>
      </c>
      <c r="J35" s="800">
        <f>I35*(1+3.51%)</f>
        <v>34.446539121499995</v>
      </c>
      <c r="K35" s="800">
        <f>J35*(1+3.51%)</f>
        <v>35.655612644664643</v>
      </c>
      <c r="L35" s="800">
        <f>K35*(1+3.51%)</f>
        <v>36.907124648492371</v>
      </c>
      <c r="M35" s="800">
        <f>L35*(1+3.51%)</f>
        <v>38.202564723654447</v>
      </c>
      <c r="N35" s="1070"/>
      <c r="O35" s="1070"/>
      <c r="P35" s="1071"/>
    </row>
    <row r="36" spans="1:16" s="600" customFormat="1" x14ac:dyDescent="0.25">
      <c r="A36" s="615"/>
      <c r="B36" s="1451" t="s">
        <v>1497</v>
      </c>
      <c r="C36" s="1451"/>
      <c r="D36" s="1451"/>
      <c r="E36" s="800">
        <f>E35*4/100</f>
        <v>0.97840000000000005</v>
      </c>
      <c r="F36" s="800">
        <f>F35*4/100</f>
        <v>1.0108828799999998</v>
      </c>
      <c r="G36" s="800">
        <f>G35*4/100</f>
        <v>1.0444441916159999</v>
      </c>
      <c r="H36" s="800">
        <f>H35*4/100</f>
        <v>1.286</v>
      </c>
      <c r="I36" s="800">
        <f t="shared" ref="I36:L36" si="15">I35*4/100</f>
        <v>1.3311385999999998</v>
      </c>
      <c r="J36" s="800">
        <f t="shared" si="15"/>
        <v>1.3778615648599999</v>
      </c>
      <c r="K36" s="800">
        <f t="shared" si="15"/>
        <v>1.4262245057865857</v>
      </c>
      <c r="L36" s="800">
        <f t="shared" si="15"/>
        <v>1.4762849859396949</v>
      </c>
      <c r="M36" s="800">
        <f t="shared" ref="M36" si="16">M35*4/100</f>
        <v>1.5281025889461779</v>
      </c>
      <c r="N36" s="1070"/>
      <c r="O36" s="1070"/>
      <c r="P36" s="1071"/>
    </row>
    <row r="37" spans="1:16" s="600" customFormat="1" x14ac:dyDescent="0.25">
      <c r="A37" s="615"/>
      <c r="B37" s="1451" t="s">
        <v>1544</v>
      </c>
      <c r="C37" s="1451"/>
      <c r="D37" s="1451"/>
      <c r="E37" s="800">
        <f>'F7'!E20</f>
        <v>33.31</v>
      </c>
      <c r="F37" s="800">
        <f>E37</f>
        <v>33.31</v>
      </c>
      <c r="G37" s="800">
        <f t="shared" ref="G37:M37" si="17">F37</f>
        <v>33.31</v>
      </c>
      <c r="H37" s="800">
        <f t="shared" si="17"/>
        <v>33.31</v>
      </c>
      <c r="I37" s="800">
        <f t="shared" si="17"/>
        <v>33.31</v>
      </c>
      <c r="J37" s="800">
        <f t="shared" si="17"/>
        <v>33.31</v>
      </c>
      <c r="K37" s="800">
        <f t="shared" si="17"/>
        <v>33.31</v>
      </c>
      <c r="L37" s="800">
        <f t="shared" si="17"/>
        <v>33.31</v>
      </c>
      <c r="M37" s="800">
        <f t="shared" si="17"/>
        <v>33.31</v>
      </c>
      <c r="N37" s="1070"/>
      <c r="O37" s="1070"/>
      <c r="P37" s="1071"/>
    </row>
    <row r="38" spans="1:16" s="600" customFormat="1" x14ac:dyDescent="0.25">
      <c r="A38" s="615"/>
      <c r="B38" s="1451" t="s">
        <v>1498</v>
      </c>
      <c r="C38" s="1451"/>
      <c r="D38" s="1451"/>
      <c r="E38" s="800">
        <f>E37*2%</f>
        <v>0.66620000000000001</v>
      </c>
      <c r="F38" s="800">
        <f t="shared" ref="F38:M38" si="18">F37*2%</f>
        <v>0.66620000000000001</v>
      </c>
      <c r="G38" s="800">
        <f t="shared" si="18"/>
        <v>0.66620000000000001</v>
      </c>
      <c r="H38" s="800">
        <f t="shared" si="18"/>
        <v>0.66620000000000001</v>
      </c>
      <c r="I38" s="800">
        <f t="shared" si="18"/>
        <v>0.66620000000000001</v>
      </c>
      <c r="J38" s="800">
        <f t="shared" si="18"/>
        <v>0.66620000000000001</v>
      </c>
      <c r="K38" s="800">
        <f t="shared" si="18"/>
        <v>0.66620000000000001</v>
      </c>
      <c r="L38" s="800">
        <f t="shared" si="18"/>
        <v>0.66620000000000001</v>
      </c>
      <c r="M38" s="800">
        <f t="shared" si="18"/>
        <v>0.66620000000000001</v>
      </c>
      <c r="N38" s="1069"/>
      <c r="O38" s="1069"/>
      <c r="P38" s="1069"/>
    </row>
    <row r="39" spans="1:16" s="600" customFormat="1" x14ac:dyDescent="0.25">
      <c r="A39" s="615"/>
      <c r="B39" s="1450" t="s">
        <v>1542</v>
      </c>
      <c r="C39" s="1450"/>
      <c r="D39" s="1450"/>
      <c r="E39" s="1077">
        <f>SUM(E36,E38)</f>
        <v>1.6446000000000001</v>
      </c>
      <c r="F39" s="1077">
        <f t="shared" ref="F39:M39" si="19">SUM(F36,F38)</f>
        <v>1.6770828799999999</v>
      </c>
      <c r="G39" s="1077">
        <f t="shared" si="19"/>
        <v>1.7106441916159998</v>
      </c>
      <c r="H39" s="1077">
        <f t="shared" si="19"/>
        <v>1.9521999999999999</v>
      </c>
      <c r="I39" s="1077">
        <f t="shared" si="19"/>
        <v>1.9973386</v>
      </c>
      <c r="J39" s="1077">
        <f t="shared" si="19"/>
        <v>2.0440615648599998</v>
      </c>
      <c r="K39" s="1077">
        <f t="shared" si="19"/>
        <v>2.0924245057865858</v>
      </c>
      <c r="L39" s="1077">
        <f t="shared" si="19"/>
        <v>2.1424849859396948</v>
      </c>
      <c r="M39" s="1077">
        <f t="shared" si="19"/>
        <v>2.194302588946178</v>
      </c>
      <c r="N39" s="1069"/>
      <c r="O39" s="1069"/>
      <c r="P39" s="1069"/>
    </row>
    <row r="40" spans="1:16" s="600" customFormat="1" x14ac:dyDescent="0.25">
      <c r="A40"/>
      <c r="B40"/>
      <c r="C40"/>
      <c r="D40"/>
      <c r="E40"/>
      <c r="F40"/>
      <c r="G40"/>
      <c r="H40"/>
      <c r="I40"/>
      <c r="J40" s="615"/>
      <c r="K40" s="615"/>
      <c r="L40" s="615"/>
      <c r="M40" s="615"/>
    </row>
    <row r="41" spans="1:16" x14ac:dyDescent="0.25">
      <c r="A41"/>
      <c r="B41"/>
      <c r="C41"/>
      <c r="D41"/>
      <c r="E41"/>
      <c r="F41"/>
      <c r="G41"/>
      <c r="H41"/>
      <c r="I41"/>
      <c r="J41" s="617"/>
      <c r="K41" s="617"/>
      <c r="L41" s="617"/>
      <c r="M41" s="617"/>
      <c r="N41" s="618"/>
      <c r="O41" s="618"/>
      <c r="P41" s="619"/>
    </row>
    <row r="42" spans="1:16" x14ac:dyDescent="0.25">
      <c r="A42"/>
      <c r="B42"/>
      <c r="C42"/>
      <c r="D42"/>
      <c r="E42"/>
      <c r="F42"/>
      <c r="G42"/>
      <c r="H42"/>
      <c r="I42"/>
      <c r="J42" s="1174"/>
      <c r="K42" s="1174"/>
      <c r="L42" s="1174"/>
      <c r="M42" s="1174"/>
      <c r="N42" s="618"/>
      <c r="O42" s="618"/>
      <c r="P42" s="619"/>
    </row>
    <row r="43" spans="1:16" x14ac:dyDescent="0.25">
      <c r="A43"/>
      <c r="B43"/>
      <c r="C43"/>
      <c r="D43"/>
      <c r="E43"/>
      <c r="F43"/>
      <c r="G43"/>
      <c r="H43"/>
      <c r="I43"/>
      <c r="J43" s="620"/>
      <c r="K43" s="620"/>
      <c r="L43" s="1452"/>
      <c r="M43" s="1452"/>
      <c r="N43" s="1452"/>
      <c r="O43" s="1452"/>
      <c r="P43" s="1452"/>
    </row>
    <row r="44" spans="1:16" x14ac:dyDescent="0.25">
      <c r="A44"/>
      <c r="B44"/>
      <c r="C44"/>
      <c r="D44"/>
      <c r="E44"/>
      <c r="F44"/>
      <c r="G44"/>
      <c r="H44"/>
      <c r="I44"/>
      <c r="J44" s="620"/>
      <c r="K44" s="620"/>
      <c r="L44" s="621"/>
      <c r="M44" s="621"/>
      <c r="N44" s="621"/>
      <c r="O44" s="621"/>
      <c r="P44" s="621"/>
    </row>
    <row r="45" spans="1:16" x14ac:dyDescent="0.25">
      <c r="A45"/>
      <c r="B45"/>
      <c r="C45"/>
      <c r="D45"/>
      <c r="E45"/>
      <c r="F45"/>
      <c r="G45"/>
      <c r="H45"/>
      <c r="I45"/>
    </row>
    <row r="46" spans="1:16" x14ac:dyDescent="0.25">
      <c r="A46"/>
      <c r="B46"/>
      <c r="C46"/>
      <c r="D46"/>
      <c r="E46"/>
      <c r="F46"/>
      <c r="G46"/>
      <c r="H46"/>
      <c r="I46"/>
    </row>
    <row r="47" spans="1:16" x14ac:dyDescent="0.25">
      <c r="A47" s="623"/>
      <c r="B47" s="625"/>
      <c r="C47" s="625"/>
      <c r="D47" s="625"/>
      <c r="E47" s="618"/>
      <c r="F47" s="618"/>
      <c r="G47" s="618"/>
    </row>
    <row r="48" spans="1:16" x14ac:dyDescent="0.25">
      <c r="A48" s="623"/>
      <c r="B48" s="624"/>
      <c r="C48" s="624"/>
      <c r="D48" s="624"/>
      <c r="E48" s="618"/>
      <c r="F48" s="618"/>
      <c r="G48" s="618"/>
      <c r="H48" s="618"/>
      <c r="I48" s="618"/>
      <c r="J48" s="618"/>
      <c r="K48" s="618"/>
      <c r="L48" s="618"/>
      <c r="M48" s="618"/>
      <c r="N48" s="618"/>
      <c r="O48" s="618"/>
      <c r="P48" s="618"/>
    </row>
    <row r="49" spans="1:16" x14ac:dyDescent="0.25">
      <c r="A49" s="623"/>
      <c r="B49" s="624"/>
      <c r="C49" s="624"/>
      <c r="D49" s="624"/>
      <c r="E49" s="618"/>
      <c r="F49" s="618"/>
      <c r="G49" s="618"/>
      <c r="H49" s="618"/>
      <c r="I49" s="618"/>
      <c r="J49" s="618"/>
      <c r="K49" s="618"/>
      <c r="L49" s="618"/>
      <c r="M49" s="618"/>
      <c r="N49" s="618"/>
      <c r="O49" s="618"/>
      <c r="P49" s="618"/>
    </row>
    <row r="50" spans="1:16" x14ac:dyDescent="0.25">
      <c r="A50" s="618"/>
      <c r="B50" s="618"/>
      <c r="C50" s="618"/>
      <c r="D50" s="618"/>
      <c r="E50" s="618"/>
      <c r="F50" s="618"/>
      <c r="G50" s="618"/>
      <c r="H50" s="618"/>
      <c r="I50" s="618"/>
      <c r="J50" s="618"/>
      <c r="K50" s="618"/>
      <c r="L50" s="618"/>
      <c r="M50" s="618"/>
      <c r="N50" s="618"/>
      <c r="O50" s="618"/>
      <c r="P50" s="619"/>
    </row>
    <row r="51" spans="1:16" x14ac:dyDescent="0.25">
      <c r="A51" s="626"/>
      <c r="B51" s="618"/>
      <c r="C51" s="618"/>
      <c r="D51" s="618"/>
      <c r="E51" s="618"/>
      <c r="F51" s="618"/>
      <c r="G51" s="618"/>
      <c r="H51" s="618"/>
      <c r="I51" s="618"/>
      <c r="J51" s="618"/>
      <c r="K51" s="618"/>
      <c r="L51" s="618"/>
      <c r="M51" s="618"/>
      <c r="N51" s="618"/>
      <c r="O51" s="618"/>
      <c r="P51" s="619"/>
    </row>
    <row r="52" spans="1:16" x14ac:dyDescent="0.25">
      <c r="A52" s="618"/>
      <c r="B52" s="618"/>
      <c r="C52" s="618"/>
      <c r="D52" s="618"/>
      <c r="E52" s="618"/>
      <c r="F52" s="618"/>
      <c r="G52" s="618"/>
      <c r="H52" s="618"/>
      <c r="I52" s="618"/>
      <c r="J52" s="618"/>
      <c r="K52" s="618"/>
      <c r="L52" s="618"/>
      <c r="M52" s="618"/>
      <c r="N52" s="618"/>
      <c r="O52" s="618"/>
      <c r="P52" s="619"/>
    </row>
    <row r="53" spans="1:16" x14ac:dyDescent="0.25">
      <c r="A53" s="618"/>
      <c r="B53" s="618"/>
      <c r="C53" s="618"/>
      <c r="D53" s="618"/>
      <c r="E53" s="618"/>
      <c r="F53" s="618"/>
      <c r="G53" s="618"/>
      <c r="H53" s="618"/>
      <c r="I53" s="618"/>
      <c r="J53" s="618"/>
      <c r="K53" s="618"/>
      <c r="L53" s="618"/>
      <c r="M53" s="618"/>
      <c r="N53" s="618"/>
      <c r="O53" s="618"/>
      <c r="P53" s="619"/>
    </row>
    <row r="54" spans="1:16" x14ac:dyDescent="0.25">
      <c r="A54" s="618"/>
      <c r="B54" s="618"/>
      <c r="C54" s="618"/>
      <c r="D54" s="618"/>
      <c r="E54" s="618"/>
      <c r="F54" s="618"/>
      <c r="G54" s="618"/>
      <c r="H54" s="618"/>
      <c r="I54" s="618"/>
      <c r="J54" s="618"/>
      <c r="K54" s="618"/>
      <c r="L54" s="618"/>
      <c r="M54" s="618"/>
      <c r="N54" s="618"/>
      <c r="O54" s="618"/>
      <c r="P54" s="619"/>
    </row>
    <row r="55" spans="1:16" x14ac:dyDescent="0.25">
      <c r="A55" s="603"/>
      <c r="B55" s="603"/>
      <c r="C55" s="603"/>
      <c r="D55" s="603"/>
      <c r="E55" s="603"/>
      <c r="F55" s="603"/>
      <c r="G55" s="603"/>
      <c r="H55" s="603"/>
      <c r="I55" s="603"/>
      <c r="J55" s="603"/>
      <c r="K55" s="603"/>
      <c r="L55" s="603"/>
      <c r="M55" s="603"/>
      <c r="N55" s="603"/>
      <c r="O55" s="603"/>
    </row>
    <row r="56" spans="1:16" x14ac:dyDescent="0.25">
      <c r="A56" s="627"/>
      <c r="B56" s="603"/>
      <c r="C56" s="603"/>
      <c r="D56" s="603"/>
      <c r="E56" s="603"/>
      <c r="F56" s="603"/>
      <c r="G56" s="603"/>
      <c r="H56" s="603"/>
      <c r="I56" s="603"/>
      <c r="J56" s="603"/>
      <c r="K56" s="603"/>
      <c r="L56" s="603"/>
      <c r="M56" s="603"/>
      <c r="N56" s="603"/>
      <c r="O56" s="603"/>
    </row>
    <row r="57" spans="1:16" x14ac:dyDescent="0.25">
      <c r="A57" s="616"/>
      <c r="B57" s="618"/>
      <c r="C57" s="618"/>
      <c r="D57" s="618"/>
      <c r="E57" s="618"/>
      <c r="F57" s="618"/>
      <c r="G57" s="618"/>
      <c r="H57" s="618"/>
      <c r="I57" s="618"/>
      <c r="J57" s="618"/>
      <c r="K57" s="618"/>
      <c r="L57" s="618"/>
      <c r="M57" s="618"/>
      <c r="N57" s="618"/>
      <c r="O57" s="618"/>
      <c r="P57" s="619"/>
    </row>
    <row r="58" spans="1:16" x14ac:dyDescent="0.25">
      <c r="A58" s="618"/>
      <c r="B58" s="618"/>
      <c r="C58" s="618"/>
      <c r="D58" s="618"/>
      <c r="E58" s="618"/>
      <c r="F58" s="618"/>
      <c r="G58" s="618"/>
      <c r="H58" s="618"/>
      <c r="I58" s="618"/>
      <c r="J58" s="618"/>
      <c r="K58" s="618"/>
      <c r="L58" s="618"/>
      <c r="M58" s="618"/>
      <c r="N58" s="618"/>
      <c r="O58" s="618"/>
      <c r="P58" s="619"/>
    </row>
    <row r="59" spans="1:16" x14ac:dyDescent="0.25">
      <c r="A59" s="1453"/>
      <c r="B59" s="1453"/>
      <c r="C59" s="620"/>
      <c r="D59" s="620"/>
      <c r="E59" s="1452"/>
      <c r="F59" s="1452"/>
      <c r="G59" s="1452"/>
      <c r="H59" s="620"/>
      <c r="I59" s="620"/>
      <c r="J59" s="620"/>
      <c r="K59" s="620"/>
      <c r="L59" s="1452"/>
      <c r="M59" s="1452"/>
      <c r="N59" s="1452"/>
      <c r="O59" s="1452"/>
      <c r="P59" s="1452"/>
    </row>
    <row r="60" spans="1:16" x14ac:dyDescent="0.25">
      <c r="A60" s="1453"/>
      <c r="B60" s="1453"/>
      <c r="C60" s="620"/>
      <c r="D60" s="620"/>
      <c r="E60" s="621"/>
      <c r="F60" s="621"/>
      <c r="G60" s="621"/>
      <c r="H60" s="620"/>
      <c r="I60" s="620"/>
      <c r="J60" s="620"/>
      <c r="K60" s="620"/>
      <c r="L60" s="621"/>
      <c r="M60" s="621"/>
      <c r="N60" s="621"/>
      <c r="O60" s="621"/>
      <c r="P60" s="621"/>
    </row>
    <row r="61" spans="1:16" x14ac:dyDescent="0.25">
      <c r="A61" s="1453"/>
      <c r="B61" s="1453"/>
      <c r="C61" s="620"/>
      <c r="D61" s="620"/>
      <c r="E61" s="622"/>
      <c r="F61" s="622"/>
      <c r="G61" s="622"/>
      <c r="H61" s="622"/>
      <c r="I61" s="622"/>
      <c r="J61" s="622"/>
      <c r="K61" s="622"/>
      <c r="L61" s="621"/>
      <c r="M61" s="621"/>
      <c r="N61" s="621"/>
      <c r="O61" s="621"/>
      <c r="P61" s="621"/>
    </row>
    <row r="62" spans="1:16" x14ac:dyDescent="0.25">
      <c r="A62" s="623"/>
      <c r="B62" s="624"/>
      <c r="C62" s="624"/>
      <c r="D62" s="624"/>
      <c r="E62" s="618"/>
      <c r="F62" s="618"/>
      <c r="G62" s="618"/>
      <c r="H62" s="618"/>
      <c r="I62" s="618"/>
      <c r="J62" s="618"/>
      <c r="K62" s="618"/>
      <c r="L62" s="618"/>
      <c r="M62" s="618"/>
      <c r="N62" s="618"/>
      <c r="O62" s="618"/>
      <c r="P62" s="619"/>
    </row>
    <row r="63" spans="1:16" x14ac:dyDescent="0.25">
      <c r="A63" s="623"/>
      <c r="B63" s="625"/>
      <c r="C63" s="625"/>
      <c r="D63" s="625"/>
      <c r="E63" s="618"/>
      <c r="F63" s="618"/>
      <c r="G63" s="618"/>
      <c r="H63" s="618"/>
      <c r="I63" s="618"/>
      <c r="J63" s="618"/>
      <c r="K63" s="618"/>
      <c r="L63" s="618"/>
      <c r="M63" s="618"/>
      <c r="N63" s="618"/>
      <c r="O63" s="618"/>
      <c r="P63" s="619"/>
    </row>
    <row r="64" spans="1:16" x14ac:dyDescent="0.25">
      <c r="A64" s="623"/>
      <c r="B64" s="624"/>
      <c r="C64" s="624"/>
      <c r="D64" s="624"/>
      <c r="E64" s="618"/>
      <c r="F64" s="618"/>
      <c r="G64" s="618"/>
      <c r="H64" s="618"/>
      <c r="I64" s="618"/>
      <c r="J64" s="618"/>
      <c r="K64" s="618"/>
      <c r="L64" s="618"/>
      <c r="M64" s="618"/>
      <c r="N64" s="618"/>
      <c r="O64" s="618"/>
      <c r="P64" s="619"/>
    </row>
    <row r="65" spans="1:16" x14ac:dyDescent="0.25">
      <c r="A65" s="623"/>
      <c r="B65" s="624"/>
      <c r="C65" s="624"/>
      <c r="D65" s="624"/>
      <c r="E65" s="618"/>
      <c r="F65" s="618"/>
      <c r="G65" s="618"/>
      <c r="H65" s="618"/>
      <c r="I65" s="618"/>
      <c r="J65" s="618"/>
      <c r="K65" s="618"/>
      <c r="L65" s="618"/>
      <c r="M65" s="618"/>
      <c r="N65" s="618"/>
      <c r="O65" s="618"/>
      <c r="P65" s="619"/>
    </row>
    <row r="66" spans="1:16" x14ac:dyDescent="0.25">
      <c r="A66" s="603"/>
      <c r="B66" s="603"/>
      <c r="C66" s="603"/>
      <c r="D66" s="603"/>
      <c r="E66" s="603"/>
      <c r="F66" s="603"/>
      <c r="G66" s="603"/>
      <c r="H66" s="603"/>
      <c r="I66" s="603"/>
      <c r="J66" s="603"/>
      <c r="K66" s="603"/>
      <c r="L66" s="603"/>
      <c r="M66" s="603"/>
      <c r="N66" s="603"/>
      <c r="O66" s="603"/>
    </row>
    <row r="67" spans="1:16" x14ac:dyDescent="0.25">
      <c r="A67" s="614"/>
      <c r="B67" s="603"/>
      <c r="C67" s="603"/>
      <c r="D67" s="603"/>
      <c r="E67" s="603"/>
      <c r="F67" s="603"/>
      <c r="G67" s="603"/>
      <c r="H67" s="603"/>
      <c r="I67" s="603"/>
      <c r="J67" s="603"/>
      <c r="K67" s="603"/>
      <c r="L67" s="603"/>
      <c r="M67" s="603"/>
      <c r="N67" s="603"/>
      <c r="O67" s="603"/>
    </row>
    <row r="68" spans="1:16" x14ac:dyDescent="0.25">
      <c r="A68" s="603"/>
      <c r="B68" s="603"/>
      <c r="C68" s="603"/>
      <c r="D68" s="603"/>
      <c r="E68" s="603"/>
      <c r="F68" s="603"/>
      <c r="G68" s="603"/>
      <c r="H68" s="603"/>
      <c r="I68" s="603"/>
      <c r="J68" s="603"/>
      <c r="K68" s="603"/>
      <c r="L68" s="603"/>
      <c r="M68" s="603"/>
      <c r="N68" s="603"/>
      <c r="O68" s="603"/>
    </row>
    <row r="69" spans="1:16" x14ac:dyDescent="0.25">
      <c r="A69" s="603"/>
      <c r="B69" s="603"/>
      <c r="C69" s="603"/>
      <c r="D69" s="603"/>
      <c r="E69" s="603"/>
      <c r="F69" s="603"/>
      <c r="G69" s="603"/>
      <c r="H69" s="603"/>
      <c r="I69" s="603"/>
      <c r="J69" s="603"/>
      <c r="K69" s="603"/>
      <c r="L69" s="603"/>
      <c r="M69" s="603"/>
      <c r="N69" s="603"/>
      <c r="O69" s="603"/>
    </row>
    <row r="70" spans="1:16" x14ac:dyDescent="0.25">
      <c r="A70" s="603"/>
      <c r="B70" s="603"/>
      <c r="C70" s="603"/>
      <c r="D70" s="603"/>
      <c r="E70" s="603"/>
      <c r="F70" s="603"/>
      <c r="G70" s="603"/>
      <c r="H70" s="603"/>
      <c r="I70" s="603"/>
      <c r="J70" s="603"/>
      <c r="K70" s="603"/>
      <c r="L70" s="603"/>
      <c r="M70" s="603"/>
      <c r="N70" s="603"/>
      <c r="O70" s="603"/>
    </row>
  </sheetData>
  <mergeCells count="17">
    <mergeCell ref="A2:B2"/>
    <mergeCell ref="A6:A8"/>
    <mergeCell ref="B6:B8"/>
    <mergeCell ref="C6:G6"/>
    <mergeCell ref="L6:P6"/>
    <mergeCell ref="L43:P43"/>
    <mergeCell ref="A59:A61"/>
    <mergeCell ref="B59:B61"/>
    <mergeCell ref="E59:G59"/>
    <mergeCell ref="L59:P59"/>
    <mergeCell ref="B39:D39"/>
    <mergeCell ref="B33:D33"/>
    <mergeCell ref="B35:D35"/>
    <mergeCell ref="B36:D36"/>
    <mergeCell ref="B37:D37"/>
    <mergeCell ref="B38:D38"/>
    <mergeCell ref="B34:D34"/>
  </mergeCells>
  <pageMargins left="0.2" right="0.23622047244094491" top="0.91" bottom="0.63" header="0.23622047244094491" footer="0.23622047244094491"/>
  <pageSetup paperSize="9" scale="65" fitToHeight="0" orientation="landscape" r:id="rId1"/>
  <headerFooter alignWithMargins="0"/>
  <rowBreaks count="1" manualBreakCount="1">
    <brk id="49"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114F4-1212-4EE9-8314-6014AF5C5B95}">
  <sheetPr>
    <tabColor theme="0"/>
  </sheetPr>
  <dimension ref="A1:P11"/>
  <sheetViews>
    <sheetView showGridLines="0" view="pageBreakPreview" zoomScale="106" zoomScaleNormal="100" zoomScaleSheetLayoutView="106" workbookViewId="0">
      <selection activeCell="L2" sqref="L2"/>
    </sheetView>
  </sheetViews>
  <sheetFormatPr defaultColWidth="9.140625" defaultRowHeight="15" x14ac:dyDescent="0.25"/>
  <cols>
    <col min="1" max="1" width="32.5703125" style="568" customWidth="1"/>
    <col min="2" max="10" width="9.85546875" style="568" hidden="1" customWidth="1"/>
    <col min="11" max="11" width="9.5703125" style="568" hidden="1" customWidth="1"/>
    <col min="12" max="16" width="14.28515625" style="568" customWidth="1"/>
    <col min="17" max="16384" width="9.140625" style="568"/>
  </cols>
  <sheetData>
    <row r="1" spans="1:16" x14ac:dyDescent="0.25">
      <c r="A1" s="1421" t="s">
        <v>1302</v>
      </c>
      <c r="B1" s="1421"/>
      <c r="C1" s="1421"/>
      <c r="D1" s="1421"/>
      <c r="E1" s="1421"/>
      <c r="F1" s="1421"/>
      <c r="G1" s="594"/>
      <c r="H1" s="594"/>
    </row>
    <row r="2" spans="1:16" x14ac:dyDescent="0.25">
      <c r="A2" s="1461" t="s">
        <v>47</v>
      </c>
      <c r="B2" s="1461"/>
      <c r="C2" s="1461"/>
      <c r="D2" s="1461"/>
      <c r="E2" s="1461"/>
      <c r="F2" s="1461"/>
      <c r="G2" s="1461"/>
      <c r="H2" s="1461"/>
      <c r="I2" s="1461"/>
      <c r="J2" s="628"/>
      <c r="K2" s="628"/>
      <c r="L2" s="568" t="str">
        <f>'F21'!C3</f>
        <v>Rosa Power Supply Company Limited</v>
      </c>
    </row>
    <row r="3" spans="1:16" x14ac:dyDescent="0.25">
      <c r="A3" s="815" t="s">
        <v>26</v>
      </c>
      <c r="B3" s="815"/>
      <c r="C3" s="815"/>
      <c r="D3" s="815"/>
      <c r="E3" s="815"/>
      <c r="F3" s="815"/>
      <c r="G3" s="815"/>
      <c r="H3" s="815"/>
      <c r="I3" s="815"/>
      <c r="J3" s="562"/>
      <c r="K3" s="562"/>
      <c r="L3" s="561"/>
      <c r="M3" s="1314"/>
      <c r="N3" s="1314"/>
      <c r="O3" s="1314"/>
      <c r="P3" s="1314"/>
    </row>
    <row r="4" spans="1:16" x14ac:dyDescent="0.25">
      <c r="A4" s="567"/>
      <c r="B4" s="567"/>
      <c r="C4" s="567"/>
      <c r="D4" s="567"/>
      <c r="E4" s="567"/>
      <c r="F4" s="567"/>
      <c r="G4" s="567"/>
      <c r="H4" s="567"/>
      <c r="I4" s="567"/>
      <c r="J4" s="567"/>
      <c r="K4" s="567"/>
      <c r="L4" s="595"/>
      <c r="M4" s="1462"/>
      <c r="N4" s="1462"/>
      <c r="O4" s="1462" t="s">
        <v>434</v>
      </c>
      <c r="P4" s="1462"/>
    </row>
    <row r="5" spans="1:16" ht="29.25" customHeight="1" x14ac:dyDescent="0.25">
      <c r="A5" s="1242" t="s">
        <v>49</v>
      </c>
      <c r="B5" s="1332" t="s">
        <v>1065</v>
      </c>
      <c r="C5" s="1333"/>
      <c r="D5" s="1333"/>
      <c r="E5" s="1333"/>
      <c r="F5" s="1334"/>
      <c r="G5" s="1278" t="s">
        <v>1241</v>
      </c>
      <c r="H5" s="1278"/>
      <c r="I5" s="1278"/>
      <c r="J5" s="1281" t="s">
        <v>970</v>
      </c>
      <c r="K5" s="1282"/>
      <c r="L5" s="1278" t="s">
        <v>161</v>
      </c>
      <c r="M5" s="1278"/>
      <c r="N5" s="1278"/>
      <c r="O5" s="1278"/>
      <c r="P5" s="1278"/>
    </row>
    <row r="6" spans="1:16" ht="15" customHeight="1" x14ac:dyDescent="0.25">
      <c r="A6" s="1248"/>
      <c r="B6" s="558" t="s">
        <v>983</v>
      </c>
      <c r="C6" s="558" t="s">
        <v>983</v>
      </c>
      <c r="D6" s="558" t="s">
        <v>983</v>
      </c>
      <c r="E6" s="558" t="s">
        <v>983</v>
      </c>
      <c r="F6" s="558" t="s">
        <v>983</v>
      </c>
      <c r="G6" s="1265" t="s">
        <v>983</v>
      </c>
      <c r="H6" s="1272"/>
      <c r="I6" s="1266"/>
      <c r="J6" s="1265" t="s">
        <v>983</v>
      </c>
      <c r="K6" s="1266"/>
      <c r="L6" s="558" t="str">
        <f>'F21'!L7</f>
        <v>FY 2020-21</v>
      </c>
      <c r="M6" s="1080" t="str">
        <f>'F21'!M7</f>
        <v>FY 2021-22</v>
      </c>
      <c r="N6" s="1080" t="str">
        <f>'F21'!N7</f>
        <v>FY 2022-23</v>
      </c>
      <c r="O6" s="1080" t="str">
        <f>'F21'!O7</f>
        <v>FY 2023-24</v>
      </c>
      <c r="P6" s="1080" t="str">
        <f>'F21'!P7</f>
        <v>FY 2024-25</v>
      </c>
    </row>
    <row r="7" spans="1:16" ht="30" x14ac:dyDescent="0.25">
      <c r="A7" s="1243"/>
      <c r="B7" s="558" t="s">
        <v>985</v>
      </c>
      <c r="C7" s="726" t="s">
        <v>985</v>
      </c>
      <c r="D7" s="726" t="s">
        <v>985</v>
      </c>
      <c r="E7" s="726" t="s">
        <v>985</v>
      </c>
      <c r="F7" s="726" t="s">
        <v>985</v>
      </c>
      <c r="G7" s="388" t="s">
        <v>977</v>
      </c>
      <c r="H7" s="388" t="s">
        <v>978</v>
      </c>
      <c r="I7" s="563" t="s">
        <v>979</v>
      </c>
      <c r="J7" s="388" t="s">
        <v>977</v>
      </c>
      <c r="K7" s="388" t="s">
        <v>980</v>
      </c>
      <c r="L7" s="563" t="s">
        <v>981</v>
      </c>
      <c r="M7" s="563" t="s">
        <v>981</v>
      </c>
      <c r="N7" s="563" t="s">
        <v>981</v>
      </c>
      <c r="O7" s="563" t="s">
        <v>981</v>
      </c>
      <c r="P7" s="563" t="s">
        <v>981</v>
      </c>
    </row>
    <row r="8" spans="1:16" x14ac:dyDescent="0.25">
      <c r="A8" s="629" t="s">
        <v>1094</v>
      </c>
      <c r="B8" s="630"/>
      <c r="C8" s="630"/>
      <c r="D8" s="630"/>
      <c r="E8" s="630"/>
      <c r="F8" s="1459"/>
      <c r="G8" s="1460"/>
      <c r="H8" s="1460"/>
      <c r="I8" s="1460"/>
      <c r="J8" s="631"/>
      <c r="K8" s="631"/>
      <c r="L8" s="1103">
        <f>'F21'!L9</f>
        <v>0</v>
      </c>
      <c r="M8" s="1103">
        <f>'F21'!M9</f>
        <v>0</v>
      </c>
      <c r="N8" s="1103">
        <f>'F21'!N9</f>
        <v>0</v>
      </c>
      <c r="O8" s="1103">
        <f>'F21'!O9</f>
        <v>0</v>
      </c>
      <c r="P8" s="1103">
        <f>'F21'!P9</f>
        <v>0</v>
      </c>
    </row>
    <row r="9" spans="1:16" x14ac:dyDescent="0.25">
      <c r="A9" s="513" t="s">
        <v>419</v>
      </c>
      <c r="B9" s="513"/>
      <c r="C9" s="513"/>
      <c r="D9" s="513"/>
      <c r="E9" s="513"/>
      <c r="F9" s="632"/>
      <c r="G9" s="632"/>
      <c r="H9" s="632"/>
      <c r="I9" s="632"/>
      <c r="J9" s="632"/>
      <c r="K9" s="632"/>
      <c r="L9" s="632"/>
      <c r="M9" s="632"/>
      <c r="N9" s="632"/>
      <c r="O9" s="632"/>
      <c r="P9" s="632"/>
    </row>
    <row r="10" spans="1:16" x14ac:dyDescent="0.25">
      <c r="A10" s="629" t="s">
        <v>1095</v>
      </c>
      <c r="B10" s="629"/>
      <c r="C10" s="629"/>
      <c r="D10" s="629"/>
      <c r="E10" s="629"/>
      <c r="F10" s="351"/>
      <c r="G10" s="351"/>
      <c r="H10" s="351"/>
      <c r="I10" s="351"/>
      <c r="J10" s="351"/>
      <c r="K10" s="351"/>
      <c r="L10" s="351">
        <v>0</v>
      </c>
      <c r="M10" s="351">
        <v>0</v>
      </c>
      <c r="N10" s="351">
        <v>0</v>
      </c>
      <c r="O10" s="351">
        <v>0</v>
      </c>
      <c r="P10" s="351">
        <v>0</v>
      </c>
    </row>
    <row r="11" spans="1:16" x14ac:dyDescent="0.25">
      <c r="A11" s="513" t="s">
        <v>1096</v>
      </c>
      <c r="B11" s="513"/>
      <c r="C11" s="513"/>
      <c r="D11" s="513"/>
      <c r="E11" s="513"/>
      <c r="F11" s="585"/>
      <c r="G11" s="585"/>
      <c r="H11" s="585"/>
      <c r="I11" s="585"/>
      <c r="J11" s="585"/>
      <c r="K11" s="585"/>
      <c r="L11" s="145">
        <f>L8</f>
        <v>0</v>
      </c>
      <c r="M11" s="145">
        <f t="shared" ref="M11:P11" si="0">M8</f>
        <v>0</v>
      </c>
      <c r="N11" s="145">
        <f t="shared" si="0"/>
        <v>0</v>
      </c>
      <c r="O11" s="145">
        <f t="shared" si="0"/>
        <v>0</v>
      </c>
      <c r="P11" s="145">
        <f t="shared" si="0"/>
        <v>0</v>
      </c>
    </row>
  </sheetData>
  <mergeCells count="14">
    <mergeCell ref="L5:P5"/>
    <mergeCell ref="G6:I6"/>
    <mergeCell ref="J6:K6"/>
    <mergeCell ref="A1:F1"/>
    <mergeCell ref="A2:I2"/>
    <mergeCell ref="M3:N3"/>
    <mergeCell ref="O3:P3"/>
    <mergeCell ref="M4:N4"/>
    <mergeCell ref="O4:P4"/>
    <mergeCell ref="F8:I8"/>
    <mergeCell ref="A5:A7"/>
    <mergeCell ref="B5:F5"/>
    <mergeCell ref="G5:I5"/>
    <mergeCell ref="J5:K5"/>
  </mergeCells>
  <pageMargins left="0.7" right="0.7" top="0.75" bottom="0.75" header="0.3" footer="0.3"/>
  <pageSetup paperSize="9" scale="64"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tabColor rgb="FFFFFF00"/>
  </sheetPr>
  <dimension ref="A1:P172"/>
  <sheetViews>
    <sheetView showGridLines="0" view="pageBreakPreview" zoomScale="93" zoomScaleNormal="100" zoomScaleSheetLayoutView="93" workbookViewId="0">
      <selection activeCell="C2" sqref="C2"/>
    </sheetView>
  </sheetViews>
  <sheetFormatPr defaultRowHeight="15" x14ac:dyDescent="0.25"/>
  <cols>
    <col min="1" max="1" width="7.85546875" customWidth="1"/>
    <col min="2" max="2" width="34.5703125" customWidth="1"/>
    <col min="3" max="6" width="13.7109375" style="568" bestFit="1" customWidth="1"/>
    <col min="7" max="7" width="17.28515625" bestFit="1" customWidth="1"/>
    <col min="8" max="8" width="17.140625" customWidth="1"/>
    <col min="9" max="9" width="13.140625" customWidth="1"/>
    <col min="10" max="10" width="13.140625" style="568" customWidth="1"/>
    <col min="11" max="11" width="13.85546875" customWidth="1"/>
    <col min="12" max="16" width="14" bestFit="1" customWidth="1"/>
  </cols>
  <sheetData>
    <row r="1" spans="1:16" s="421" customFormat="1" x14ac:dyDescent="0.25">
      <c r="A1" s="1280" t="s">
        <v>1301</v>
      </c>
      <c r="B1" s="1280"/>
      <c r="C1" s="564"/>
      <c r="D1" s="564"/>
      <c r="E1" s="564"/>
      <c r="F1" s="564"/>
      <c r="J1" s="568"/>
    </row>
    <row r="2" spans="1:16" ht="21" customHeight="1" x14ac:dyDescent="0.25">
      <c r="A2" s="633" t="s">
        <v>47</v>
      </c>
      <c r="B2" s="633"/>
      <c r="C2" s="633" t="str">
        <f>F22A!L2</f>
        <v>Rosa Power Supply Company Limited</v>
      </c>
      <c r="D2" s="633"/>
      <c r="E2" s="633"/>
      <c r="F2" s="633"/>
      <c r="G2" s="633"/>
      <c r="H2" s="633"/>
      <c r="I2" s="633"/>
      <c r="J2" s="557"/>
    </row>
    <row r="3" spans="1:16" ht="21" customHeight="1" x14ac:dyDescent="0.25">
      <c r="A3" s="812" t="s">
        <v>837</v>
      </c>
      <c r="B3" s="812"/>
      <c r="C3" s="812"/>
      <c r="D3" s="812"/>
      <c r="E3" s="812"/>
      <c r="F3" s="812"/>
      <c r="G3" s="812"/>
      <c r="H3" s="812"/>
      <c r="I3" s="413"/>
      <c r="J3" s="561"/>
      <c r="K3" s="1314"/>
      <c r="L3" s="1314"/>
      <c r="M3" s="1314"/>
      <c r="N3" s="1314"/>
      <c r="O3" s="1314"/>
      <c r="P3" s="1314"/>
    </row>
    <row r="4" spans="1:16" ht="21" customHeight="1" x14ac:dyDescent="0.25">
      <c r="A4" s="44"/>
      <c r="B4" s="44"/>
      <c r="C4" s="567"/>
      <c r="D4" s="567"/>
      <c r="E4" s="567"/>
      <c r="F4" s="567"/>
      <c r="G4" s="44"/>
      <c r="H4" s="44"/>
      <c r="I4" s="429"/>
      <c r="J4" s="578"/>
      <c r="K4" s="1424"/>
      <c r="L4" s="1424"/>
      <c r="M4" s="1424"/>
      <c r="N4" s="1424"/>
      <c r="O4" s="1424" t="s">
        <v>434</v>
      </c>
      <c r="P4" s="1424"/>
    </row>
    <row r="5" spans="1:16" ht="21" customHeight="1" x14ac:dyDescent="0.25">
      <c r="A5" s="1246" t="s">
        <v>384</v>
      </c>
      <c r="B5" s="1247" t="s">
        <v>49</v>
      </c>
      <c r="C5" s="1265" t="s">
        <v>1183</v>
      </c>
      <c r="D5" s="1272"/>
      <c r="E5" s="1272"/>
      <c r="F5" s="1272"/>
      <c r="G5" s="1266"/>
      <c r="H5" s="1278" t="s">
        <v>969</v>
      </c>
      <c r="I5" s="1278"/>
      <c r="J5" s="1281" t="s">
        <v>970</v>
      </c>
      <c r="K5" s="1282"/>
      <c r="L5" s="1278" t="s">
        <v>161</v>
      </c>
      <c r="M5" s="1278"/>
      <c r="N5" s="1278"/>
      <c r="O5" s="1278"/>
      <c r="P5" s="1278"/>
    </row>
    <row r="6" spans="1:16" s="353" customFormat="1" ht="21" customHeight="1" x14ac:dyDescent="0.25">
      <c r="A6" s="1246"/>
      <c r="B6" s="1247"/>
      <c r="C6" s="558" t="s">
        <v>983</v>
      </c>
      <c r="D6" s="558" t="s">
        <v>983</v>
      </c>
      <c r="E6" s="558" t="s">
        <v>983</v>
      </c>
      <c r="F6" s="558" t="s">
        <v>983</v>
      </c>
      <c r="G6" s="373" t="s">
        <v>983</v>
      </c>
      <c r="H6" s="373" t="s">
        <v>983</v>
      </c>
      <c r="I6" s="373" t="s">
        <v>983</v>
      </c>
      <c r="J6" s="558" t="s">
        <v>983</v>
      </c>
      <c r="K6" s="373" t="s">
        <v>983</v>
      </c>
      <c r="L6" s="373" t="s">
        <v>983</v>
      </c>
      <c r="M6" s="373" t="s">
        <v>983</v>
      </c>
      <c r="N6" s="373" t="s">
        <v>983</v>
      </c>
      <c r="O6" s="373" t="s">
        <v>983</v>
      </c>
      <c r="P6" s="373" t="s">
        <v>983</v>
      </c>
    </row>
    <row r="7" spans="1:16" ht="34.5" customHeight="1" x14ac:dyDescent="0.25">
      <c r="A7" s="1246"/>
      <c r="B7" s="1247"/>
      <c r="C7" s="558" t="s">
        <v>985</v>
      </c>
      <c r="D7" s="726" t="s">
        <v>985</v>
      </c>
      <c r="E7" s="726" t="s">
        <v>985</v>
      </c>
      <c r="F7" s="726" t="s">
        <v>985</v>
      </c>
      <c r="G7" s="726" t="s">
        <v>985</v>
      </c>
      <c r="H7" s="728" t="s">
        <v>977</v>
      </c>
      <c r="I7" s="727" t="s">
        <v>979</v>
      </c>
      <c r="J7" s="728" t="s">
        <v>977</v>
      </c>
      <c r="K7" s="728" t="s">
        <v>980</v>
      </c>
      <c r="L7" s="727" t="s">
        <v>981</v>
      </c>
      <c r="M7" s="727" t="s">
        <v>981</v>
      </c>
      <c r="N7" s="727" t="s">
        <v>981</v>
      </c>
      <c r="O7" s="727" t="s">
        <v>981</v>
      </c>
      <c r="P7" s="727" t="s">
        <v>981</v>
      </c>
    </row>
    <row r="8" spans="1:16" ht="21" customHeight="1" x14ac:dyDescent="0.25">
      <c r="A8" s="48" t="s">
        <v>162</v>
      </c>
      <c r="B8" s="19" t="s">
        <v>492</v>
      </c>
      <c r="C8" s="19"/>
      <c r="D8" s="19"/>
      <c r="E8" s="19"/>
      <c r="F8" s="19"/>
      <c r="G8" s="6"/>
      <c r="H8" s="6"/>
      <c r="I8" s="6"/>
      <c r="J8" s="6"/>
      <c r="K8" s="6"/>
      <c r="L8" s="6"/>
      <c r="M8" s="6"/>
      <c r="N8" s="6"/>
      <c r="O8" s="6"/>
      <c r="P8" s="6"/>
    </row>
    <row r="9" spans="1:16" ht="21" customHeight="1" x14ac:dyDescent="0.25">
      <c r="A9" s="49"/>
      <c r="B9" s="15" t="s">
        <v>1016</v>
      </c>
      <c r="C9" s="440"/>
      <c r="D9" s="440"/>
      <c r="E9" s="440"/>
      <c r="F9" s="440"/>
      <c r="G9" s="512"/>
      <c r="H9" s="512"/>
      <c r="I9" s="512"/>
      <c r="J9" s="512"/>
      <c r="K9" s="512"/>
      <c r="L9" s="512"/>
      <c r="M9" s="512"/>
      <c r="N9" s="512"/>
      <c r="O9" s="512"/>
      <c r="P9" s="512"/>
    </row>
    <row r="10" spans="1:16" ht="21" customHeight="1" x14ac:dyDescent="0.25">
      <c r="A10" s="49"/>
      <c r="B10" s="15" t="s">
        <v>489</v>
      </c>
      <c r="C10" s="440"/>
      <c r="D10" s="440"/>
      <c r="E10" s="440"/>
      <c r="F10" s="440"/>
      <c r="G10" s="512"/>
      <c r="H10" s="512"/>
      <c r="I10" s="512"/>
      <c r="J10" s="512"/>
      <c r="K10" s="512"/>
      <c r="L10" s="512"/>
      <c r="M10" s="512"/>
      <c r="N10" s="512"/>
      <c r="O10" s="512"/>
      <c r="P10" s="512"/>
    </row>
    <row r="11" spans="1:16" ht="21" customHeight="1" x14ac:dyDescent="0.25">
      <c r="A11" s="49"/>
      <c r="B11" s="15" t="s">
        <v>560</v>
      </c>
      <c r="C11" s="440"/>
      <c r="D11" s="440"/>
      <c r="E11" s="440"/>
      <c r="F11" s="440"/>
      <c r="G11" s="512"/>
      <c r="H11" s="512"/>
      <c r="I11" s="512"/>
      <c r="J11" s="512"/>
      <c r="K11" s="512"/>
      <c r="L11" s="512"/>
      <c r="M11" s="512"/>
      <c r="N11" s="512"/>
      <c r="O11" s="512"/>
      <c r="P11" s="512"/>
    </row>
    <row r="12" spans="1:16" ht="21" customHeight="1" x14ac:dyDescent="0.25">
      <c r="A12" s="49"/>
      <c r="B12" s="15" t="s">
        <v>561</v>
      </c>
      <c r="C12" s="440"/>
      <c r="D12" s="440"/>
      <c r="E12" s="440"/>
      <c r="F12" s="440"/>
      <c r="G12" s="512"/>
      <c r="H12" s="512"/>
      <c r="I12" s="512"/>
      <c r="J12" s="512"/>
      <c r="K12" s="512"/>
      <c r="L12" s="512"/>
      <c r="M12" s="512"/>
      <c r="N12" s="512"/>
      <c r="O12" s="512"/>
      <c r="P12" s="512"/>
    </row>
    <row r="13" spans="1:16" ht="21" customHeight="1" x14ac:dyDescent="0.25">
      <c r="A13" s="49"/>
      <c r="B13" s="15" t="s">
        <v>562</v>
      </c>
      <c r="C13" s="440"/>
      <c r="D13" s="440"/>
      <c r="E13" s="440"/>
      <c r="F13" s="440"/>
      <c r="G13" s="512"/>
      <c r="H13" s="512"/>
      <c r="I13" s="512"/>
      <c r="J13" s="512"/>
      <c r="K13" s="512"/>
      <c r="L13" s="512"/>
      <c r="M13" s="512"/>
      <c r="N13" s="512"/>
      <c r="O13" s="512"/>
      <c r="P13" s="512"/>
    </row>
    <row r="14" spans="1:16" ht="21" customHeight="1" x14ac:dyDescent="0.25">
      <c r="A14" s="49"/>
      <c r="B14" s="15" t="s">
        <v>177</v>
      </c>
      <c r="C14" s="440"/>
      <c r="D14" s="440"/>
      <c r="E14" s="440"/>
      <c r="F14" s="440"/>
      <c r="G14" s="512"/>
      <c r="H14" s="512"/>
      <c r="I14" s="512"/>
      <c r="J14" s="512"/>
      <c r="K14" s="512"/>
      <c r="L14" s="512"/>
      <c r="M14" s="512"/>
      <c r="N14" s="512"/>
      <c r="O14" s="512"/>
      <c r="P14" s="512"/>
    </row>
    <row r="15" spans="1:16" ht="21" customHeight="1" x14ac:dyDescent="0.25">
      <c r="A15" s="49"/>
      <c r="B15" s="15"/>
      <c r="C15" s="440"/>
      <c r="D15" s="440"/>
      <c r="E15" s="440"/>
      <c r="F15" s="440"/>
      <c r="G15" s="330"/>
      <c r="H15" s="330"/>
      <c r="I15" s="330"/>
      <c r="J15" s="330"/>
      <c r="K15" s="330"/>
      <c r="L15" s="330"/>
      <c r="M15" s="330"/>
      <c r="N15" s="330"/>
      <c r="O15" s="330"/>
      <c r="P15" s="330"/>
    </row>
    <row r="16" spans="1:16" ht="21" customHeight="1" x14ac:dyDescent="0.25">
      <c r="A16" s="48" t="s">
        <v>173</v>
      </c>
      <c r="B16" s="19" t="s">
        <v>490</v>
      </c>
      <c r="C16" s="19"/>
      <c r="D16" s="19"/>
      <c r="E16" s="19"/>
      <c r="F16" s="19"/>
      <c r="G16" s="330"/>
      <c r="H16" s="330"/>
      <c r="I16" s="330"/>
      <c r="J16" s="330"/>
      <c r="K16" s="330"/>
      <c r="L16" s="330"/>
      <c r="M16" s="330"/>
      <c r="N16" s="330"/>
      <c r="O16" s="330"/>
      <c r="P16" s="330"/>
    </row>
    <row r="17" spans="1:16" ht="21" customHeight="1" x14ac:dyDescent="0.25">
      <c r="A17" s="49"/>
      <c r="B17" s="440" t="s">
        <v>1016</v>
      </c>
      <c r="C17" s="440"/>
      <c r="D17" s="440"/>
      <c r="E17" s="440"/>
      <c r="F17" s="440"/>
      <c r="G17" s="330"/>
      <c r="H17" s="330"/>
      <c r="I17" s="330"/>
      <c r="J17" s="330"/>
      <c r="K17" s="330"/>
      <c r="L17" s="330"/>
      <c r="M17" s="330"/>
      <c r="N17" s="330"/>
      <c r="O17" s="330"/>
      <c r="P17" s="330"/>
    </row>
    <row r="18" spans="1:16" ht="21" customHeight="1" x14ac:dyDescent="0.25">
      <c r="A18" s="49"/>
      <c r="B18" s="15" t="s">
        <v>489</v>
      </c>
      <c r="C18" s="440"/>
      <c r="D18" s="440"/>
      <c r="E18" s="440"/>
      <c r="F18" s="440"/>
      <c r="G18" s="330"/>
      <c r="H18" s="330"/>
      <c r="I18" s="330"/>
      <c r="J18" s="330"/>
      <c r="K18" s="330"/>
      <c r="L18" s="330"/>
      <c r="M18" s="330"/>
      <c r="N18" s="330"/>
      <c r="O18" s="330"/>
      <c r="P18" s="330"/>
    </row>
    <row r="19" spans="1:16" ht="21" customHeight="1" x14ac:dyDescent="0.25">
      <c r="A19" s="49"/>
      <c r="B19" s="15" t="s">
        <v>560</v>
      </c>
      <c r="C19" s="440"/>
      <c r="D19" s="440"/>
      <c r="E19" s="440"/>
      <c r="F19" s="440"/>
      <c r="G19" s="330"/>
      <c r="H19" s="330"/>
      <c r="I19" s="330"/>
      <c r="J19" s="330"/>
      <c r="K19" s="330"/>
      <c r="L19" s="330"/>
      <c r="M19" s="330"/>
      <c r="N19" s="330"/>
      <c r="O19" s="330"/>
      <c r="P19" s="330"/>
    </row>
    <row r="20" spans="1:16" ht="21" customHeight="1" x14ac:dyDescent="0.25">
      <c r="A20" s="49"/>
      <c r="B20" s="15" t="s">
        <v>561</v>
      </c>
      <c r="C20" s="440"/>
      <c r="D20" s="440"/>
      <c r="E20" s="440"/>
      <c r="F20" s="440"/>
      <c r="G20" s="330"/>
      <c r="H20" s="330"/>
      <c r="I20" s="330"/>
      <c r="J20" s="330"/>
      <c r="K20" s="330"/>
      <c r="L20" s="330"/>
      <c r="M20" s="330"/>
      <c r="N20" s="330"/>
      <c r="O20" s="330"/>
      <c r="P20" s="330"/>
    </row>
    <row r="21" spans="1:16" ht="21" customHeight="1" x14ac:dyDescent="0.25">
      <c r="A21" s="49"/>
      <c r="B21" s="15" t="s">
        <v>562</v>
      </c>
      <c r="C21" s="440"/>
      <c r="D21" s="440"/>
      <c r="E21" s="440"/>
      <c r="F21" s="440"/>
      <c r="G21" s="330"/>
      <c r="H21" s="330"/>
      <c r="I21" s="330"/>
      <c r="J21" s="330"/>
      <c r="K21" s="330"/>
      <c r="L21" s="330"/>
      <c r="M21" s="330"/>
      <c r="N21" s="330"/>
      <c r="O21" s="330"/>
      <c r="P21" s="330"/>
    </row>
    <row r="22" spans="1:16" ht="21" customHeight="1" x14ac:dyDescent="0.25">
      <c r="A22" s="49"/>
      <c r="B22" s="15" t="s">
        <v>177</v>
      </c>
      <c r="C22" s="440"/>
      <c r="D22" s="440"/>
      <c r="E22" s="440"/>
      <c r="F22" s="440"/>
      <c r="G22" s="330"/>
      <c r="H22" s="330"/>
      <c r="I22" s="330"/>
      <c r="J22" s="330"/>
      <c r="K22" s="330"/>
      <c r="L22" s="330"/>
      <c r="M22" s="330"/>
      <c r="N22" s="330"/>
      <c r="O22" s="330"/>
      <c r="P22" s="330"/>
    </row>
    <row r="23" spans="1:16" ht="21" customHeight="1" x14ac:dyDescent="0.25">
      <c r="A23" s="49"/>
      <c r="B23" s="258"/>
      <c r="C23" s="258"/>
      <c r="D23" s="258"/>
      <c r="E23" s="258"/>
      <c r="F23" s="258"/>
      <c r="G23" s="331"/>
      <c r="H23" s="332"/>
      <c r="I23" s="332"/>
      <c r="J23" s="332"/>
      <c r="K23" s="331"/>
      <c r="L23" s="332"/>
      <c r="M23" s="332"/>
      <c r="N23" s="332"/>
      <c r="O23" s="332"/>
      <c r="P23" s="332"/>
    </row>
    <row r="24" spans="1:16" ht="28.5" customHeight="1" x14ac:dyDescent="0.25">
      <c r="A24" s="48" t="s">
        <v>252</v>
      </c>
      <c r="B24" s="259" t="s">
        <v>539</v>
      </c>
      <c r="C24" s="259"/>
      <c r="D24" s="259"/>
      <c r="E24" s="259"/>
      <c r="F24" s="259"/>
      <c r="G24" s="333"/>
      <c r="H24" s="333"/>
      <c r="I24" s="333"/>
      <c r="J24" s="333"/>
      <c r="K24" s="333"/>
      <c r="L24" s="333"/>
      <c r="M24" s="333"/>
      <c r="N24" s="333"/>
      <c r="O24" s="333"/>
      <c r="P24" s="333"/>
    </row>
    <row r="25" spans="1:16" ht="21" customHeight="1" x14ac:dyDescent="0.25">
      <c r="A25" s="49"/>
      <c r="B25" s="440" t="s">
        <v>1016</v>
      </c>
      <c r="C25" s="440"/>
      <c r="D25" s="440"/>
      <c r="E25" s="440"/>
      <c r="F25" s="440"/>
      <c r="G25" s="334"/>
      <c r="H25" s="333"/>
      <c r="I25" s="333"/>
      <c r="J25" s="333"/>
      <c r="K25" s="334"/>
      <c r="L25" s="333"/>
      <c r="M25" s="333"/>
      <c r="N25" s="333"/>
      <c r="O25" s="333"/>
      <c r="P25" s="333"/>
    </row>
    <row r="26" spans="1:16" ht="21" customHeight="1" x14ac:dyDescent="0.25">
      <c r="A26" s="49"/>
      <c r="B26" s="15" t="s">
        <v>489</v>
      </c>
      <c r="C26" s="440"/>
      <c r="D26" s="440"/>
      <c r="E26" s="440"/>
      <c r="F26" s="440"/>
      <c r="G26" s="335"/>
      <c r="H26" s="331"/>
      <c r="I26" s="332"/>
      <c r="J26" s="332"/>
      <c r="K26" s="335"/>
      <c r="L26" s="331"/>
      <c r="M26" s="331"/>
      <c r="N26" s="331"/>
      <c r="O26" s="332"/>
      <c r="P26" s="332"/>
    </row>
    <row r="27" spans="1:16" ht="21" customHeight="1" x14ac:dyDescent="0.25">
      <c r="A27" s="49"/>
      <c r="B27" s="15" t="s">
        <v>560</v>
      </c>
      <c r="C27" s="440"/>
      <c r="D27" s="440"/>
      <c r="E27" s="440"/>
      <c r="F27" s="440"/>
      <c r="G27" s="334"/>
      <c r="H27" s="333"/>
      <c r="I27" s="333"/>
      <c r="J27" s="333"/>
      <c r="K27" s="334"/>
      <c r="L27" s="333"/>
      <c r="M27" s="333"/>
      <c r="N27" s="333"/>
      <c r="O27" s="333"/>
      <c r="P27" s="333"/>
    </row>
    <row r="28" spans="1:16" ht="21" customHeight="1" x14ac:dyDescent="0.25">
      <c r="A28" s="49"/>
      <c r="B28" s="15" t="s">
        <v>561</v>
      </c>
      <c r="C28" s="440"/>
      <c r="D28" s="440"/>
      <c r="E28" s="440"/>
      <c r="F28" s="440"/>
      <c r="G28" s="335"/>
      <c r="H28" s="331"/>
      <c r="I28" s="332"/>
      <c r="J28" s="332"/>
      <c r="K28" s="335"/>
      <c r="L28" s="331"/>
      <c r="M28" s="331"/>
      <c r="N28" s="331"/>
      <c r="O28" s="332"/>
      <c r="P28" s="332"/>
    </row>
    <row r="29" spans="1:16" ht="21" customHeight="1" x14ac:dyDescent="0.25">
      <c r="A29" s="49"/>
      <c r="B29" s="15" t="s">
        <v>562</v>
      </c>
      <c r="C29" s="440"/>
      <c r="D29" s="440"/>
      <c r="E29" s="440"/>
      <c r="F29" s="440"/>
      <c r="G29" s="335"/>
      <c r="H29" s="336"/>
      <c r="I29" s="332"/>
      <c r="J29" s="332"/>
      <c r="K29" s="335"/>
      <c r="L29" s="336"/>
      <c r="M29" s="336"/>
      <c r="N29" s="336"/>
      <c r="O29" s="332"/>
      <c r="P29" s="332"/>
    </row>
    <row r="30" spans="1:16" ht="21" customHeight="1" x14ac:dyDescent="0.25">
      <c r="A30" s="49"/>
      <c r="B30" s="15" t="s">
        <v>177</v>
      </c>
      <c r="C30" s="440"/>
      <c r="D30" s="440"/>
      <c r="E30" s="440"/>
      <c r="F30" s="440"/>
      <c r="G30" s="335"/>
      <c r="H30" s="336"/>
      <c r="I30" s="332"/>
      <c r="J30" s="332"/>
      <c r="K30" s="335"/>
      <c r="L30" s="336"/>
      <c r="M30" s="336"/>
      <c r="N30" s="336"/>
      <c r="O30" s="332"/>
      <c r="P30" s="332"/>
    </row>
    <row r="31" spans="1:16" ht="21" customHeight="1" x14ac:dyDescent="0.25">
      <c r="A31" s="49"/>
      <c r="B31" s="393" t="s">
        <v>68</v>
      </c>
      <c r="C31" s="393"/>
      <c r="D31" s="393"/>
      <c r="E31" s="393"/>
      <c r="F31" s="393"/>
      <c r="G31" s="394"/>
      <c r="H31" s="394"/>
      <c r="I31" s="394"/>
      <c r="J31" s="394"/>
      <c r="K31" s="394"/>
      <c r="L31" s="394"/>
      <c r="M31" s="394"/>
      <c r="N31" s="394"/>
      <c r="O31" s="394"/>
      <c r="P31" s="394"/>
    </row>
    <row r="32" spans="1:16" ht="21" customHeight="1" x14ac:dyDescent="0.25">
      <c r="A32" s="49"/>
      <c r="B32" s="260"/>
      <c r="C32" s="260"/>
      <c r="D32" s="260"/>
      <c r="E32" s="260"/>
      <c r="F32" s="260"/>
      <c r="G32" s="337"/>
      <c r="H32" s="338"/>
      <c r="I32" s="338"/>
      <c r="J32" s="338"/>
      <c r="K32" s="337"/>
      <c r="L32" s="338"/>
      <c r="M32" s="338"/>
      <c r="N32" s="338"/>
      <c r="O32" s="338"/>
      <c r="P32" s="338"/>
    </row>
    <row r="33" spans="1:16" ht="21" customHeight="1" x14ac:dyDescent="0.25">
      <c r="A33" s="48" t="s">
        <v>253</v>
      </c>
      <c r="B33" s="19" t="s">
        <v>493</v>
      </c>
      <c r="C33" s="19"/>
      <c r="D33" s="19"/>
      <c r="E33" s="19"/>
      <c r="F33" s="19"/>
      <c r="G33" s="331"/>
      <c r="H33" s="332"/>
      <c r="I33" s="332"/>
      <c r="J33" s="332"/>
      <c r="K33" s="331"/>
      <c r="L33" s="332"/>
      <c r="M33" s="332"/>
      <c r="N33" s="332"/>
      <c r="O33" s="332"/>
      <c r="P33" s="332"/>
    </row>
    <row r="34" spans="1:16" ht="21" customHeight="1" x14ac:dyDescent="0.25">
      <c r="A34" s="49"/>
      <c r="B34" s="440" t="s">
        <v>1016</v>
      </c>
      <c r="C34" s="440"/>
      <c r="D34" s="440"/>
      <c r="E34" s="440"/>
      <c r="F34" s="440"/>
      <c r="G34" s="331"/>
      <c r="H34" s="332"/>
      <c r="I34" s="332"/>
      <c r="J34" s="332"/>
      <c r="K34" s="331"/>
      <c r="L34" s="332"/>
      <c r="M34" s="332"/>
      <c r="N34" s="332"/>
      <c r="O34" s="332"/>
      <c r="P34" s="332"/>
    </row>
    <row r="35" spans="1:16" ht="21" customHeight="1" x14ac:dyDescent="0.25">
      <c r="A35" s="49"/>
      <c r="B35" s="15" t="s">
        <v>560</v>
      </c>
      <c r="C35" s="440"/>
      <c r="D35" s="440"/>
      <c r="E35" s="440"/>
      <c r="F35" s="440"/>
      <c r="G35" s="331"/>
      <c r="H35" s="332"/>
      <c r="I35" s="332"/>
      <c r="J35" s="332"/>
      <c r="K35" s="331"/>
      <c r="L35" s="332"/>
      <c r="M35" s="332"/>
      <c r="N35" s="332"/>
      <c r="O35" s="332"/>
      <c r="P35" s="332"/>
    </row>
    <row r="36" spans="1:16" ht="21" customHeight="1" x14ac:dyDescent="0.25">
      <c r="A36" s="49"/>
      <c r="B36" s="15" t="s">
        <v>561</v>
      </c>
      <c r="C36" s="440"/>
      <c r="D36" s="440"/>
      <c r="E36" s="440"/>
      <c r="F36" s="440"/>
      <c r="G36" s="331"/>
      <c r="H36" s="332"/>
      <c r="I36" s="332"/>
      <c r="J36" s="332"/>
      <c r="K36" s="331"/>
      <c r="L36" s="332"/>
      <c r="M36" s="332"/>
      <c r="N36" s="332"/>
      <c r="O36" s="332"/>
      <c r="P36" s="332"/>
    </row>
    <row r="37" spans="1:16" ht="21" customHeight="1" x14ac:dyDescent="0.25">
      <c r="A37" s="49"/>
      <c r="B37" s="15" t="s">
        <v>562</v>
      </c>
      <c r="C37" s="440"/>
      <c r="D37" s="440"/>
      <c r="E37" s="440"/>
      <c r="F37" s="440"/>
      <c r="G37" s="331"/>
      <c r="H37" s="332"/>
      <c r="I37" s="332"/>
      <c r="J37" s="332"/>
      <c r="K37" s="331"/>
      <c r="L37" s="332"/>
      <c r="M37" s="332"/>
      <c r="N37" s="332"/>
      <c r="O37" s="332"/>
      <c r="P37" s="332"/>
    </row>
    <row r="38" spans="1:16" ht="21" customHeight="1" x14ac:dyDescent="0.25">
      <c r="A38" s="49"/>
      <c r="B38" s="15" t="s">
        <v>177</v>
      </c>
      <c r="C38" s="440"/>
      <c r="D38" s="440"/>
      <c r="E38" s="440"/>
      <c r="F38" s="440"/>
      <c r="G38" s="331"/>
      <c r="H38" s="332"/>
      <c r="I38" s="332"/>
      <c r="J38" s="332"/>
      <c r="K38" s="331"/>
      <c r="L38" s="332"/>
      <c r="M38" s="332"/>
      <c r="N38" s="332"/>
      <c r="O38" s="332"/>
      <c r="P38" s="332"/>
    </row>
    <row r="39" spans="1:16" ht="21" customHeight="1" x14ac:dyDescent="0.25">
      <c r="A39" s="49"/>
      <c r="B39" s="258"/>
      <c r="C39" s="258"/>
      <c r="D39" s="258"/>
      <c r="E39" s="258"/>
      <c r="F39" s="258"/>
      <c r="G39" s="331"/>
      <c r="H39" s="332"/>
      <c r="I39" s="332"/>
      <c r="J39" s="332"/>
      <c r="K39" s="331"/>
      <c r="L39" s="332"/>
      <c r="M39" s="332"/>
      <c r="N39" s="332"/>
      <c r="O39" s="332"/>
      <c r="P39" s="332"/>
    </row>
    <row r="40" spans="1:16" ht="21" customHeight="1" x14ac:dyDescent="0.25">
      <c r="A40" s="48" t="s">
        <v>254</v>
      </c>
      <c r="B40" s="259" t="s">
        <v>494</v>
      </c>
      <c r="C40" s="259"/>
      <c r="D40" s="259"/>
      <c r="E40" s="259"/>
      <c r="F40" s="259"/>
      <c r="G40" s="331"/>
      <c r="H40" s="332"/>
      <c r="I40" s="332"/>
      <c r="J40" s="332"/>
      <c r="K40" s="331"/>
      <c r="L40" s="332"/>
      <c r="M40" s="332"/>
      <c r="N40" s="332"/>
      <c r="O40" s="332"/>
      <c r="P40" s="332"/>
    </row>
    <row r="41" spans="1:16" ht="21" customHeight="1" x14ac:dyDescent="0.25">
      <c r="A41" s="49"/>
      <c r="B41" s="440" t="s">
        <v>1016</v>
      </c>
      <c r="C41" s="440"/>
      <c r="D41" s="440"/>
      <c r="E41" s="440"/>
      <c r="F41" s="440"/>
      <c r="G41" s="331"/>
      <c r="H41" s="332"/>
      <c r="I41" s="332"/>
      <c r="J41" s="332"/>
      <c r="K41" s="331"/>
      <c r="L41" s="332"/>
      <c r="M41" s="332"/>
      <c r="N41" s="332"/>
      <c r="O41" s="332"/>
      <c r="P41" s="332"/>
    </row>
    <row r="42" spans="1:16" ht="21" customHeight="1" x14ac:dyDescent="0.25">
      <c r="A42" s="49"/>
      <c r="B42" s="15" t="s">
        <v>560</v>
      </c>
      <c r="C42" s="440"/>
      <c r="D42" s="440"/>
      <c r="E42" s="440"/>
      <c r="F42" s="440"/>
      <c r="G42" s="331"/>
      <c r="H42" s="332"/>
      <c r="I42" s="332"/>
      <c r="J42" s="332"/>
      <c r="K42" s="331"/>
      <c r="L42" s="332"/>
      <c r="M42" s="332"/>
      <c r="N42" s="332"/>
      <c r="O42" s="332"/>
      <c r="P42" s="332"/>
    </row>
    <row r="43" spans="1:16" ht="21" customHeight="1" x14ac:dyDescent="0.25">
      <c r="A43" s="49"/>
      <c r="B43" s="15" t="s">
        <v>561</v>
      </c>
      <c r="C43" s="440"/>
      <c r="D43" s="440"/>
      <c r="E43" s="440"/>
      <c r="F43" s="440"/>
      <c r="G43" s="331"/>
      <c r="H43" s="332"/>
      <c r="I43" s="332"/>
      <c r="J43" s="332"/>
      <c r="K43" s="331"/>
      <c r="L43" s="332"/>
      <c r="M43" s="332"/>
      <c r="N43" s="332"/>
      <c r="O43" s="332"/>
      <c r="P43" s="332"/>
    </row>
    <row r="44" spans="1:16" ht="21" customHeight="1" x14ac:dyDescent="0.25">
      <c r="A44" s="49"/>
      <c r="B44" s="15" t="s">
        <v>562</v>
      </c>
      <c r="C44" s="440"/>
      <c r="D44" s="440"/>
      <c r="E44" s="440"/>
      <c r="F44" s="440"/>
      <c r="G44" s="331"/>
      <c r="H44" s="332"/>
      <c r="I44" s="332"/>
      <c r="J44" s="332"/>
      <c r="K44" s="331"/>
      <c r="L44" s="332"/>
      <c r="M44" s="332"/>
      <c r="N44" s="332"/>
      <c r="O44" s="332"/>
      <c r="P44" s="332"/>
    </row>
    <row r="45" spans="1:16" ht="21" customHeight="1" x14ac:dyDescent="0.25">
      <c r="A45" s="49"/>
      <c r="B45" s="15" t="s">
        <v>177</v>
      </c>
      <c r="C45" s="440"/>
      <c r="D45" s="440"/>
      <c r="E45" s="440"/>
      <c r="F45" s="440"/>
      <c r="G45" s="331"/>
      <c r="H45" s="332"/>
      <c r="I45" s="332"/>
      <c r="J45" s="332"/>
      <c r="K45" s="331"/>
      <c r="L45" s="332"/>
      <c r="M45" s="332"/>
      <c r="N45" s="332"/>
      <c r="O45" s="332"/>
      <c r="P45" s="332"/>
    </row>
    <row r="46" spans="1:16" ht="21" customHeight="1" x14ac:dyDescent="0.25">
      <c r="A46" s="49"/>
      <c r="B46" s="258"/>
      <c r="C46" s="258"/>
      <c r="D46" s="258"/>
      <c r="E46" s="258"/>
      <c r="F46" s="258"/>
      <c r="G46" s="331"/>
      <c r="H46" s="332"/>
      <c r="I46" s="332"/>
      <c r="J46" s="332"/>
      <c r="K46" s="331"/>
      <c r="L46" s="332"/>
      <c r="M46" s="332"/>
      <c r="N46" s="332"/>
      <c r="O46" s="332"/>
      <c r="P46" s="332"/>
    </row>
    <row r="47" spans="1:16" ht="21" customHeight="1" x14ac:dyDescent="0.25">
      <c r="A47" s="49" t="s">
        <v>255</v>
      </c>
      <c r="B47" s="259" t="s">
        <v>540</v>
      </c>
      <c r="C47" s="259"/>
      <c r="D47" s="259"/>
      <c r="E47" s="259"/>
      <c r="F47" s="259"/>
      <c r="G47" s="331"/>
      <c r="H47" s="332"/>
      <c r="I47" s="332"/>
      <c r="J47" s="332"/>
      <c r="K47" s="331"/>
      <c r="L47" s="332"/>
      <c r="M47" s="332"/>
      <c r="N47" s="332"/>
      <c r="O47" s="332"/>
      <c r="P47" s="332"/>
    </row>
    <row r="48" spans="1:16" ht="21" customHeight="1" x14ac:dyDescent="0.25">
      <c r="A48" s="49"/>
      <c r="B48" s="440" t="s">
        <v>1016</v>
      </c>
      <c r="C48" s="440"/>
      <c r="D48" s="440"/>
      <c r="E48" s="440"/>
      <c r="F48" s="440"/>
      <c r="G48" s="335"/>
      <c r="H48" s="332"/>
      <c r="I48" s="332"/>
      <c r="J48" s="332"/>
      <c r="K48" s="335"/>
      <c r="L48" s="332"/>
      <c r="M48" s="332"/>
      <c r="N48" s="332"/>
      <c r="O48" s="332"/>
      <c r="P48" s="332"/>
    </row>
    <row r="49" spans="1:16" ht="21" customHeight="1" x14ac:dyDescent="0.25">
      <c r="A49" s="49"/>
      <c r="B49" s="15" t="s">
        <v>560</v>
      </c>
      <c r="C49" s="440"/>
      <c r="D49" s="440"/>
      <c r="E49" s="440"/>
      <c r="F49" s="440"/>
      <c r="G49" s="335"/>
      <c r="H49" s="332"/>
      <c r="I49" s="332"/>
      <c r="J49" s="332"/>
      <c r="K49" s="335"/>
      <c r="L49" s="332"/>
      <c r="M49" s="332"/>
      <c r="N49" s="332"/>
      <c r="O49" s="332"/>
      <c r="P49" s="332"/>
    </row>
    <row r="50" spans="1:16" ht="21" customHeight="1" x14ac:dyDescent="0.25">
      <c r="A50" s="49"/>
      <c r="B50" s="15" t="s">
        <v>561</v>
      </c>
      <c r="C50" s="440"/>
      <c r="D50" s="440"/>
      <c r="E50" s="440"/>
      <c r="F50" s="440"/>
      <c r="G50" s="335"/>
      <c r="H50" s="332"/>
      <c r="I50" s="332"/>
      <c r="J50" s="332"/>
      <c r="K50" s="335"/>
      <c r="L50" s="332"/>
      <c r="M50" s="332"/>
      <c r="N50" s="332"/>
      <c r="O50" s="332"/>
      <c r="P50" s="332"/>
    </row>
    <row r="51" spans="1:16" ht="21" customHeight="1" x14ac:dyDescent="0.25">
      <c r="A51" s="49"/>
      <c r="B51" s="15" t="s">
        <v>562</v>
      </c>
      <c r="C51" s="440"/>
      <c r="D51" s="440"/>
      <c r="E51" s="440"/>
      <c r="F51" s="440"/>
      <c r="G51" s="335"/>
      <c r="H51" s="332"/>
      <c r="I51" s="332"/>
      <c r="J51" s="332"/>
      <c r="K51" s="335"/>
      <c r="L51" s="332"/>
      <c r="M51" s="332"/>
      <c r="N51" s="332"/>
      <c r="O51" s="332"/>
      <c r="P51" s="332"/>
    </row>
    <row r="52" spans="1:16" ht="21" customHeight="1" x14ac:dyDescent="0.25">
      <c r="A52" s="49"/>
      <c r="B52" s="15" t="s">
        <v>177</v>
      </c>
      <c r="C52" s="440"/>
      <c r="D52" s="440"/>
      <c r="E52" s="440"/>
      <c r="F52" s="440"/>
      <c r="G52" s="335"/>
      <c r="H52" s="332"/>
      <c r="I52" s="332"/>
      <c r="J52" s="332"/>
      <c r="K52" s="335"/>
      <c r="L52" s="332"/>
      <c r="M52" s="332"/>
      <c r="N52" s="332"/>
      <c r="O52" s="332"/>
      <c r="P52" s="332"/>
    </row>
    <row r="53" spans="1:16" ht="21" customHeight="1" x14ac:dyDescent="0.25">
      <c r="A53" s="49"/>
      <c r="B53" s="393" t="s">
        <v>68</v>
      </c>
      <c r="C53" s="393"/>
      <c r="D53" s="393"/>
      <c r="E53" s="393"/>
      <c r="F53" s="393"/>
      <c r="G53" s="394"/>
      <c r="H53" s="394"/>
      <c r="I53" s="394"/>
      <c r="J53" s="394"/>
      <c r="K53" s="394"/>
      <c r="L53" s="394"/>
      <c r="M53" s="394"/>
      <c r="N53" s="394"/>
      <c r="O53" s="394"/>
      <c r="P53" s="394"/>
    </row>
    <row r="54" spans="1:16" ht="21" customHeight="1" x14ac:dyDescent="0.25">
      <c r="A54" s="49"/>
      <c r="B54" s="259"/>
      <c r="C54" s="259"/>
      <c r="D54" s="259"/>
      <c r="E54" s="259"/>
      <c r="F54" s="259"/>
      <c r="G54" s="335"/>
      <c r="H54" s="341"/>
      <c r="I54" s="341"/>
      <c r="J54" s="341"/>
      <c r="K54" s="335"/>
      <c r="L54" s="341"/>
      <c r="M54" s="341"/>
      <c r="N54" s="341"/>
      <c r="O54" s="341"/>
      <c r="P54" s="341"/>
    </row>
    <row r="55" spans="1:16" ht="35.25" customHeight="1" x14ac:dyDescent="0.25">
      <c r="A55" s="49" t="s">
        <v>424</v>
      </c>
      <c r="B55" s="395" t="s">
        <v>541</v>
      </c>
      <c r="C55" s="395"/>
      <c r="D55" s="395"/>
      <c r="E55" s="395"/>
      <c r="F55" s="395"/>
      <c r="G55" s="396"/>
      <c r="H55" s="396"/>
      <c r="I55" s="396"/>
      <c r="J55" s="396"/>
      <c r="K55" s="396"/>
      <c r="L55" s="396"/>
      <c r="M55" s="396"/>
      <c r="N55" s="396"/>
      <c r="O55" s="396"/>
      <c r="P55" s="396"/>
    </row>
    <row r="56" spans="1:16" ht="21" customHeight="1" x14ac:dyDescent="0.25">
      <c r="A56" s="50"/>
      <c r="B56" s="52"/>
      <c r="C56" s="52"/>
      <c r="D56" s="52"/>
      <c r="E56" s="52"/>
      <c r="F56" s="52"/>
      <c r="G56" s="52"/>
      <c r="H56" s="261"/>
      <c r="I56" s="261"/>
      <c r="J56" s="261"/>
    </row>
    <row r="57" spans="1:16" ht="21" customHeight="1" x14ac:dyDescent="0.25">
      <c r="A57" s="262"/>
      <c r="G57" s="263"/>
      <c r="H57" s="263"/>
      <c r="I57" s="263"/>
      <c r="J57" s="263"/>
    </row>
    <row r="58" spans="1:16" ht="21" customHeight="1" x14ac:dyDescent="0.25">
      <c r="A58" s="262"/>
      <c r="B58" s="52"/>
      <c r="C58" s="52"/>
      <c r="D58" s="52"/>
      <c r="E58" s="52"/>
      <c r="F58" s="52"/>
      <c r="G58" s="52"/>
      <c r="H58" s="1381"/>
      <c r="I58" s="1381"/>
      <c r="J58" s="571"/>
    </row>
    <row r="59" spans="1:16" ht="21" customHeight="1" x14ac:dyDescent="0.25">
      <c r="A59" s="158"/>
    </row>
    <row r="60" spans="1:16" ht="21" customHeight="1" x14ac:dyDescent="0.25">
      <c r="A60" s="158"/>
    </row>
    <row r="61" spans="1:16" ht="21" customHeight="1" x14ac:dyDescent="0.25">
      <c r="A61" s="158"/>
    </row>
    <row r="62" spans="1:16" ht="21" customHeight="1" x14ac:dyDescent="0.25">
      <c r="A62" s="158"/>
    </row>
    <row r="63" spans="1:16" ht="21" hidden="1" customHeight="1" x14ac:dyDescent="0.25">
      <c r="A63" s="140" t="s">
        <v>319</v>
      </c>
      <c r="B63" s="237"/>
      <c r="C63" s="237"/>
      <c r="D63" s="237"/>
      <c r="E63" s="237"/>
      <c r="F63" s="237"/>
      <c r="G63" s="237"/>
      <c r="H63" s="237"/>
      <c r="I63" s="237"/>
      <c r="J63" s="237"/>
    </row>
    <row r="64" spans="1:16" ht="21" hidden="1" customHeight="1" x14ac:dyDescent="0.25">
      <c r="A64" s="141">
        <v>1</v>
      </c>
      <c r="B64" s="245" t="s">
        <v>475</v>
      </c>
      <c r="C64" s="570"/>
      <c r="D64" s="570"/>
      <c r="E64" s="570"/>
      <c r="F64" s="570"/>
      <c r="G64" s="1393" t="s">
        <v>498</v>
      </c>
      <c r="H64" s="1394"/>
      <c r="I64" s="1395"/>
      <c r="J64" s="468"/>
    </row>
    <row r="65" spans="1:10" ht="21" hidden="1" customHeight="1" x14ac:dyDescent="0.25">
      <c r="A65" s="142">
        <v>2</v>
      </c>
      <c r="B65" s="20" t="s">
        <v>482</v>
      </c>
      <c r="C65" s="579"/>
      <c r="D65" s="579"/>
      <c r="E65" s="579"/>
      <c r="F65" s="579"/>
      <c r="G65" s="175">
        <v>21.1</v>
      </c>
      <c r="H65" s="256"/>
      <c r="I65" s="257"/>
      <c r="J65" s="509"/>
    </row>
    <row r="66" spans="1:10" ht="21" hidden="1" customHeight="1" x14ac:dyDescent="0.25">
      <c r="A66" s="141">
        <v>3</v>
      </c>
      <c r="B66" s="3" t="s">
        <v>467</v>
      </c>
      <c r="C66" s="3"/>
      <c r="D66" s="3"/>
      <c r="E66" s="3"/>
      <c r="F66" s="3"/>
      <c r="G66" s="245" t="s">
        <v>563</v>
      </c>
      <c r="H66" s="168"/>
      <c r="I66" s="251"/>
      <c r="J66" s="509"/>
    </row>
    <row r="67" spans="1:10" ht="21" hidden="1" customHeight="1" x14ac:dyDescent="0.25">
      <c r="A67" s="141">
        <v>4</v>
      </c>
      <c r="B67" s="3" t="s">
        <v>468</v>
      </c>
      <c r="C67" s="580"/>
      <c r="D67" s="580"/>
      <c r="E67" s="580"/>
      <c r="F67" s="580"/>
      <c r="G67" s="1436" t="s">
        <v>543</v>
      </c>
      <c r="H67" s="1463"/>
      <c r="I67" s="1464"/>
      <c r="J67" s="510"/>
    </row>
    <row r="68" spans="1:10" ht="21" hidden="1" customHeight="1" x14ac:dyDescent="0.25">
      <c r="A68" s="141">
        <v>5</v>
      </c>
      <c r="B68" s="3" t="s">
        <v>470</v>
      </c>
      <c r="C68" s="580"/>
      <c r="D68" s="580"/>
      <c r="E68" s="580"/>
      <c r="F68" s="580"/>
      <c r="G68" s="163" t="s">
        <v>480</v>
      </c>
      <c r="H68" s="168"/>
      <c r="I68" s="251"/>
      <c r="J68" s="509"/>
    </row>
    <row r="69" spans="1:10" ht="21" customHeight="1" x14ac:dyDescent="0.25">
      <c r="A69" s="158"/>
    </row>
    <row r="70" spans="1:10" ht="21" customHeight="1" x14ac:dyDescent="0.25">
      <c r="A70" s="158"/>
    </row>
    <row r="71" spans="1:10" ht="21" customHeight="1" x14ac:dyDescent="0.25">
      <c r="A71" s="158"/>
    </row>
    <row r="72" spans="1:10" ht="21" customHeight="1" x14ac:dyDescent="0.25">
      <c r="A72" s="158"/>
    </row>
    <row r="73" spans="1:10" ht="21" customHeight="1" x14ac:dyDescent="0.25">
      <c r="A73" s="158"/>
    </row>
    <row r="74" spans="1:10" ht="21" customHeight="1" x14ac:dyDescent="0.25">
      <c r="A74" s="158"/>
    </row>
    <row r="75" spans="1:10" ht="21" customHeight="1" x14ac:dyDescent="0.25">
      <c r="A75" s="158"/>
    </row>
    <row r="76" spans="1:10" ht="21" customHeight="1" x14ac:dyDescent="0.25">
      <c r="A76" s="158"/>
    </row>
    <row r="77" spans="1:10" ht="21" customHeight="1" x14ac:dyDescent="0.25">
      <c r="A77" s="158"/>
    </row>
    <row r="78" spans="1:10" ht="21" customHeight="1" x14ac:dyDescent="0.25">
      <c r="A78" s="158"/>
    </row>
    <row r="79" spans="1:10" ht="21" customHeight="1" x14ac:dyDescent="0.25">
      <c r="A79" s="158"/>
    </row>
    <row r="80" spans="1:10" ht="21" customHeight="1" x14ac:dyDescent="0.25">
      <c r="A80" s="158"/>
    </row>
    <row r="81" spans="1:1" ht="21" customHeight="1" x14ac:dyDescent="0.25">
      <c r="A81" s="158"/>
    </row>
    <row r="82" spans="1:1" ht="21" customHeight="1" x14ac:dyDescent="0.25">
      <c r="A82" s="158"/>
    </row>
    <row r="83" spans="1:1" ht="21" customHeight="1" x14ac:dyDescent="0.25">
      <c r="A83" s="158"/>
    </row>
    <row r="84" spans="1:1" ht="21" customHeight="1" x14ac:dyDescent="0.25">
      <c r="A84" s="158"/>
    </row>
    <row r="85" spans="1:1" ht="21" customHeight="1" x14ac:dyDescent="0.25">
      <c r="A85" s="158"/>
    </row>
    <row r="86" spans="1:1" ht="21" customHeight="1" x14ac:dyDescent="0.25">
      <c r="A86" s="158"/>
    </row>
    <row r="87" spans="1:1" ht="21" customHeight="1" x14ac:dyDescent="0.25">
      <c r="A87" s="158"/>
    </row>
    <row r="88" spans="1:1" ht="21" customHeight="1" x14ac:dyDescent="0.25">
      <c r="A88" s="158"/>
    </row>
    <row r="89" spans="1:1" ht="21" customHeight="1" x14ac:dyDescent="0.25">
      <c r="A89" s="158"/>
    </row>
    <row r="90" spans="1:1" ht="21" customHeight="1" x14ac:dyDescent="0.25">
      <c r="A90" s="158"/>
    </row>
    <row r="91" spans="1:1" ht="21" customHeight="1" x14ac:dyDescent="0.25">
      <c r="A91" s="158"/>
    </row>
    <row r="92" spans="1:1" ht="21" customHeight="1" x14ac:dyDescent="0.25">
      <c r="A92" s="158"/>
    </row>
    <row r="93" spans="1:1" ht="21" customHeight="1" x14ac:dyDescent="0.25">
      <c r="A93" s="158"/>
    </row>
    <row r="94" spans="1:1" ht="21" customHeight="1" x14ac:dyDescent="0.25">
      <c r="A94" s="158"/>
    </row>
    <row r="95" spans="1:1" ht="21" customHeight="1" x14ac:dyDescent="0.25">
      <c r="A95" s="158"/>
    </row>
    <row r="96" spans="1:1" ht="21" customHeight="1" x14ac:dyDescent="0.25">
      <c r="A96" s="158"/>
    </row>
    <row r="97" spans="1:1" ht="21" customHeight="1" x14ac:dyDescent="0.25">
      <c r="A97" s="158"/>
    </row>
    <row r="98" spans="1:1" ht="21" customHeight="1" x14ac:dyDescent="0.25">
      <c r="A98" s="158"/>
    </row>
    <row r="99" spans="1:1" ht="21" customHeight="1" x14ac:dyDescent="0.25">
      <c r="A99" s="158"/>
    </row>
    <row r="100" spans="1:1" ht="21" customHeight="1" x14ac:dyDescent="0.25">
      <c r="A100" s="158"/>
    </row>
    <row r="101" spans="1:1" ht="21" customHeight="1" x14ac:dyDescent="0.25">
      <c r="A101" s="158"/>
    </row>
    <row r="102" spans="1:1" ht="21" customHeight="1" x14ac:dyDescent="0.25">
      <c r="A102" s="158"/>
    </row>
    <row r="103" spans="1:1" ht="21" customHeight="1" x14ac:dyDescent="0.25">
      <c r="A103" s="158"/>
    </row>
    <row r="104" spans="1:1" ht="21" customHeight="1" x14ac:dyDescent="0.25">
      <c r="A104" s="158"/>
    </row>
    <row r="105" spans="1:1" ht="21" customHeight="1" x14ac:dyDescent="0.25">
      <c r="A105" s="158"/>
    </row>
    <row r="106" spans="1:1" ht="21" customHeight="1" x14ac:dyDescent="0.25">
      <c r="A106" s="158"/>
    </row>
    <row r="107" spans="1:1" ht="21" customHeight="1" x14ac:dyDescent="0.25">
      <c r="A107" s="158"/>
    </row>
    <row r="108" spans="1:1" ht="21" customHeight="1" x14ac:dyDescent="0.25">
      <c r="A108" s="158"/>
    </row>
    <row r="109" spans="1:1" ht="21" customHeight="1" x14ac:dyDescent="0.25">
      <c r="A109" s="158"/>
    </row>
    <row r="110" spans="1:1" ht="21" customHeight="1" x14ac:dyDescent="0.25">
      <c r="A110" s="158"/>
    </row>
    <row r="111" spans="1:1" ht="21" customHeight="1" x14ac:dyDescent="0.25">
      <c r="A111" s="158"/>
    </row>
    <row r="112" spans="1:1" ht="21" customHeight="1" x14ac:dyDescent="0.25">
      <c r="A112" s="158"/>
    </row>
    <row r="113" spans="1:1" ht="21" customHeight="1" x14ac:dyDescent="0.25">
      <c r="A113" s="158"/>
    </row>
    <row r="114" spans="1:1" ht="21" customHeight="1" x14ac:dyDescent="0.25">
      <c r="A114" s="158"/>
    </row>
    <row r="115" spans="1:1" ht="21" customHeight="1" x14ac:dyDescent="0.25"/>
    <row r="116" spans="1:1" ht="21" customHeight="1" x14ac:dyDescent="0.25"/>
    <row r="117" spans="1:1" ht="21" customHeight="1" x14ac:dyDescent="0.25"/>
    <row r="118" spans="1:1" ht="21" customHeight="1" x14ac:dyDescent="0.25"/>
    <row r="119" spans="1:1" ht="21" customHeight="1" x14ac:dyDescent="0.25"/>
    <row r="120" spans="1:1" ht="21" customHeight="1" x14ac:dyDescent="0.25"/>
    <row r="121" spans="1:1" ht="21" customHeight="1" x14ac:dyDescent="0.25"/>
    <row r="122" spans="1:1" ht="21" customHeight="1" x14ac:dyDescent="0.25"/>
    <row r="123" spans="1:1" ht="21" customHeight="1" x14ac:dyDescent="0.25"/>
    <row r="124" spans="1:1" ht="21" customHeight="1" x14ac:dyDescent="0.25"/>
    <row r="125" spans="1:1" ht="21" customHeight="1" x14ac:dyDescent="0.25"/>
    <row r="126" spans="1:1" ht="21" customHeight="1" x14ac:dyDescent="0.25"/>
    <row r="127" spans="1:1" ht="21" customHeight="1" x14ac:dyDescent="0.25"/>
    <row r="128" spans="1:1"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sheetData>
  <mergeCells count="16">
    <mergeCell ref="A1:B1"/>
    <mergeCell ref="L5:P5"/>
    <mergeCell ref="K3:L3"/>
    <mergeCell ref="M3:N3"/>
    <mergeCell ref="O3:P3"/>
    <mergeCell ref="K4:L4"/>
    <mergeCell ref="M4:N4"/>
    <mergeCell ref="O4:P4"/>
    <mergeCell ref="J5:K5"/>
    <mergeCell ref="H58:I58"/>
    <mergeCell ref="G64:I64"/>
    <mergeCell ref="G67:I67"/>
    <mergeCell ref="A5:A7"/>
    <mergeCell ref="B5:B7"/>
    <mergeCell ref="H5:I5"/>
    <mergeCell ref="C5:G5"/>
  </mergeCells>
  <pageMargins left="0.7" right="0.7" top="0.75" bottom="0.75" header="0.3" footer="0.3"/>
  <pageSetup paperSize="9" scale="42"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tabColor rgb="FFFFFF00"/>
  </sheetPr>
  <dimension ref="A1:P147"/>
  <sheetViews>
    <sheetView showGridLines="0" view="pageBreakPreview" zoomScale="95" zoomScaleNormal="70" zoomScaleSheetLayoutView="95" workbookViewId="0">
      <selection activeCell="C2" sqref="C2"/>
    </sheetView>
  </sheetViews>
  <sheetFormatPr defaultRowHeight="15" x14ac:dyDescent="0.25"/>
  <cols>
    <col min="1" max="1" width="5.42578125" customWidth="1"/>
    <col min="2" max="2" width="34.5703125" customWidth="1"/>
    <col min="3" max="6" width="13.7109375" style="568" bestFit="1" customWidth="1"/>
    <col min="7" max="7" width="13.7109375" bestFit="1" customWidth="1"/>
    <col min="8" max="10" width="13.140625" customWidth="1"/>
    <col min="11" max="11" width="15.28515625" customWidth="1"/>
    <col min="12" max="16" width="14" bestFit="1" customWidth="1"/>
  </cols>
  <sheetData>
    <row r="1" spans="1:16" s="421" customFormat="1" x14ac:dyDescent="0.25">
      <c r="A1" s="1280" t="s">
        <v>1300</v>
      </c>
      <c r="B1" s="1280"/>
      <c r="C1" s="564"/>
      <c r="D1" s="564"/>
      <c r="E1" s="564"/>
      <c r="F1" s="564"/>
    </row>
    <row r="2" spans="1:16" ht="21" customHeight="1" x14ac:dyDescent="0.25">
      <c r="A2" s="633" t="s">
        <v>47</v>
      </c>
      <c r="B2" s="633"/>
      <c r="C2" s="633" t="str">
        <f>F22B!C2</f>
        <v>Rosa Power Supply Company Limited</v>
      </c>
      <c r="D2" s="633"/>
      <c r="E2" s="633"/>
      <c r="F2" s="633"/>
      <c r="G2" s="633"/>
      <c r="H2" s="633"/>
      <c r="I2" s="633"/>
      <c r="J2" s="633"/>
    </row>
    <row r="3" spans="1:16" ht="21" customHeight="1" x14ac:dyDescent="0.25">
      <c r="A3" s="812" t="s">
        <v>838</v>
      </c>
      <c r="B3" s="812"/>
      <c r="C3" s="812"/>
      <c r="D3" s="812"/>
      <c r="E3" s="812"/>
      <c r="F3" s="812"/>
      <c r="G3" s="812"/>
      <c r="H3" s="812"/>
      <c r="I3" s="1314"/>
      <c r="J3" s="1314"/>
      <c r="K3" s="1314"/>
      <c r="L3" s="1314"/>
      <c r="M3" s="1314"/>
      <c r="N3" s="1314"/>
      <c r="O3" s="1314"/>
      <c r="P3" s="1314"/>
    </row>
    <row r="4" spans="1:16" ht="21" customHeight="1" x14ac:dyDescent="0.25">
      <c r="A4" s="44"/>
      <c r="B4" s="44"/>
      <c r="C4" s="567"/>
      <c r="D4" s="567"/>
      <c r="E4" s="567"/>
      <c r="F4" s="567"/>
      <c r="G4" s="44"/>
      <c r="H4" s="44"/>
      <c r="I4" s="1257"/>
      <c r="J4" s="1257"/>
      <c r="K4" s="1257"/>
      <c r="L4" s="1257"/>
      <c r="M4" s="1257"/>
      <c r="N4" s="1257"/>
      <c r="O4" s="1257" t="s">
        <v>434</v>
      </c>
      <c r="P4" s="1257"/>
    </row>
    <row r="5" spans="1:16" x14ac:dyDescent="0.25">
      <c r="A5" s="1246" t="s">
        <v>384</v>
      </c>
      <c r="B5" s="1247" t="s">
        <v>49</v>
      </c>
      <c r="C5" s="1265" t="s">
        <v>1183</v>
      </c>
      <c r="D5" s="1272"/>
      <c r="E5" s="1272"/>
      <c r="F5" s="1272"/>
      <c r="G5" s="1266"/>
      <c r="H5" s="1278" t="s">
        <v>969</v>
      </c>
      <c r="I5" s="1278"/>
      <c r="J5" s="1278"/>
      <c r="K5" s="565" t="s">
        <v>970</v>
      </c>
      <c r="L5" s="1278" t="s">
        <v>161</v>
      </c>
      <c r="M5" s="1278"/>
      <c r="N5" s="1278"/>
      <c r="O5" s="1278"/>
      <c r="P5" s="1278"/>
    </row>
    <row r="6" spans="1:16" s="353" customFormat="1" x14ac:dyDescent="0.25">
      <c r="A6" s="1246"/>
      <c r="B6" s="1247"/>
      <c r="C6" s="558" t="s">
        <v>983</v>
      </c>
      <c r="D6" s="558" t="s">
        <v>983</v>
      </c>
      <c r="E6" s="558" t="s">
        <v>983</v>
      </c>
      <c r="F6" s="558" t="s">
        <v>983</v>
      </c>
      <c r="G6" s="373" t="s">
        <v>983</v>
      </c>
      <c r="H6" s="1265" t="s">
        <v>983</v>
      </c>
      <c r="I6" s="1272"/>
      <c r="J6" s="1266"/>
      <c r="K6" s="416" t="s">
        <v>987</v>
      </c>
      <c r="L6" s="373" t="s">
        <v>983</v>
      </c>
      <c r="M6" s="373" t="s">
        <v>983</v>
      </c>
      <c r="N6" s="373" t="s">
        <v>983</v>
      </c>
      <c r="O6" s="373" t="s">
        <v>983</v>
      </c>
      <c r="P6" s="373" t="s">
        <v>983</v>
      </c>
    </row>
    <row r="7" spans="1:16" ht="33.75" customHeight="1" x14ac:dyDescent="0.25">
      <c r="A7" s="1246"/>
      <c r="B7" s="1247"/>
      <c r="C7" s="558" t="s">
        <v>978</v>
      </c>
      <c r="D7" s="726" t="s">
        <v>978</v>
      </c>
      <c r="E7" s="726" t="s">
        <v>978</v>
      </c>
      <c r="F7" s="726" t="s">
        <v>978</v>
      </c>
      <c r="G7" s="726" t="s">
        <v>978</v>
      </c>
      <c r="H7" s="388" t="s">
        <v>977</v>
      </c>
      <c r="I7" s="559" t="s">
        <v>978</v>
      </c>
      <c r="J7" s="559" t="s">
        <v>979</v>
      </c>
      <c r="K7" s="388" t="s">
        <v>980</v>
      </c>
      <c r="L7" s="559" t="s">
        <v>981</v>
      </c>
      <c r="M7" s="559" t="s">
        <v>981</v>
      </c>
      <c r="N7" s="559" t="s">
        <v>981</v>
      </c>
      <c r="O7" s="559" t="s">
        <v>981</v>
      </c>
      <c r="P7" s="559" t="s">
        <v>981</v>
      </c>
    </row>
    <row r="8" spans="1:16" ht="21" customHeight="1" x14ac:dyDescent="0.25">
      <c r="A8" s="49">
        <v>1</v>
      </c>
      <c r="B8" s="15" t="s">
        <v>355</v>
      </c>
      <c r="C8" s="440"/>
      <c r="D8" s="440"/>
      <c r="E8" s="440"/>
      <c r="F8" s="440"/>
      <c r="G8" s="15"/>
      <c r="H8" s="6"/>
      <c r="I8" s="6"/>
      <c r="J8" s="6"/>
      <c r="K8" s="6"/>
      <c r="L8" s="6"/>
      <c r="M8" s="6"/>
      <c r="N8" s="6"/>
      <c r="O8" s="6"/>
      <c r="P8" s="6"/>
    </row>
    <row r="9" spans="1:16" ht="21" customHeight="1" x14ac:dyDescent="0.25">
      <c r="A9" s="49">
        <f t="shared" ref="A9:A28" si="0">A8+1</f>
        <v>2</v>
      </c>
      <c r="B9" s="15" t="s">
        <v>356</v>
      </c>
      <c r="C9" s="440"/>
      <c r="D9" s="440"/>
      <c r="E9" s="440"/>
      <c r="F9" s="440"/>
      <c r="G9" s="15"/>
      <c r="H9" s="6"/>
      <c r="I9" s="6"/>
      <c r="J9" s="6"/>
      <c r="K9" s="6"/>
      <c r="L9" s="6"/>
      <c r="M9" s="6"/>
      <c r="N9" s="6"/>
      <c r="O9" s="6"/>
      <c r="P9" s="6"/>
    </row>
    <row r="10" spans="1:16" ht="21" customHeight="1" x14ac:dyDescent="0.25">
      <c r="A10" s="49">
        <f t="shared" si="0"/>
        <v>3</v>
      </c>
      <c r="B10" s="15" t="s">
        <v>357</v>
      </c>
      <c r="C10" s="440"/>
      <c r="D10" s="440"/>
      <c r="E10" s="440"/>
      <c r="F10" s="440"/>
      <c r="G10" s="15"/>
      <c r="H10" s="6"/>
      <c r="I10" s="6"/>
      <c r="J10" s="6"/>
      <c r="K10" s="6"/>
      <c r="L10" s="6"/>
      <c r="M10" s="6"/>
      <c r="N10" s="6"/>
      <c r="O10" s="6"/>
      <c r="P10" s="6"/>
    </row>
    <row r="11" spans="1:16" ht="21" customHeight="1" x14ac:dyDescent="0.25">
      <c r="A11" s="49">
        <f t="shared" si="0"/>
        <v>4</v>
      </c>
      <c r="B11" s="15" t="s">
        <v>358</v>
      </c>
      <c r="C11" s="440"/>
      <c r="D11" s="440"/>
      <c r="E11" s="440"/>
      <c r="F11" s="440"/>
      <c r="G11" s="15"/>
      <c r="H11" s="6"/>
      <c r="I11" s="6"/>
      <c r="J11" s="6"/>
      <c r="K11" s="6"/>
      <c r="L11" s="6"/>
      <c r="M11" s="6"/>
      <c r="N11" s="6"/>
      <c r="O11" s="6"/>
      <c r="P11" s="6"/>
    </row>
    <row r="12" spans="1:16" ht="21" customHeight="1" x14ac:dyDescent="0.25">
      <c r="A12" s="49">
        <f t="shared" si="0"/>
        <v>5</v>
      </c>
      <c r="B12" s="15" t="s">
        <v>359</v>
      </c>
      <c r="C12" s="440"/>
      <c r="D12" s="440"/>
      <c r="E12" s="440"/>
      <c r="F12" s="440"/>
      <c r="G12" s="15"/>
      <c r="H12" s="6"/>
      <c r="I12" s="6"/>
      <c r="J12" s="6"/>
      <c r="K12" s="6"/>
      <c r="L12" s="6"/>
      <c r="M12" s="6"/>
      <c r="N12" s="6"/>
      <c r="O12" s="6"/>
      <c r="P12" s="6"/>
    </row>
    <row r="13" spans="1:16" ht="21" customHeight="1" x14ac:dyDescent="0.25">
      <c r="A13" s="49">
        <f t="shared" si="0"/>
        <v>6</v>
      </c>
      <c r="B13" s="15" t="s">
        <v>360</v>
      </c>
      <c r="C13" s="440"/>
      <c r="D13" s="440"/>
      <c r="E13" s="440"/>
      <c r="F13" s="440"/>
      <c r="G13" s="15"/>
      <c r="H13" s="6"/>
      <c r="I13" s="6"/>
      <c r="J13" s="6"/>
      <c r="K13" s="6"/>
      <c r="L13" s="6"/>
      <c r="M13" s="6"/>
      <c r="N13" s="6"/>
      <c r="O13" s="6"/>
      <c r="P13" s="6"/>
    </row>
    <row r="14" spans="1:16" ht="21" customHeight="1" x14ac:dyDescent="0.25">
      <c r="A14" s="49">
        <f t="shared" si="0"/>
        <v>7</v>
      </c>
      <c r="B14" s="15" t="s">
        <v>361</v>
      </c>
      <c r="C14" s="440"/>
      <c r="D14" s="440"/>
      <c r="E14" s="440"/>
      <c r="F14" s="440"/>
      <c r="G14" s="15"/>
      <c r="H14" s="6"/>
      <c r="I14" s="6"/>
      <c r="J14" s="6"/>
      <c r="K14" s="6"/>
      <c r="L14" s="6"/>
      <c r="M14" s="6"/>
      <c r="N14" s="6"/>
      <c r="O14" s="6"/>
      <c r="P14" s="6"/>
    </row>
    <row r="15" spans="1:16" ht="21" customHeight="1" x14ac:dyDescent="0.25">
      <c r="A15" s="49">
        <f t="shared" si="0"/>
        <v>8</v>
      </c>
      <c r="B15" s="15" t="s">
        <v>362</v>
      </c>
      <c r="C15" s="440"/>
      <c r="D15" s="440"/>
      <c r="E15" s="440"/>
      <c r="F15" s="440"/>
      <c r="G15" s="15"/>
      <c r="H15" s="6"/>
      <c r="I15" s="6"/>
      <c r="J15" s="6"/>
      <c r="K15" s="6"/>
      <c r="L15" s="6"/>
      <c r="M15" s="6"/>
      <c r="N15" s="6"/>
      <c r="O15" s="6"/>
      <c r="P15" s="6"/>
    </row>
    <row r="16" spans="1:16" ht="21" customHeight="1" x14ac:dyDescent="0.25">
      <c r="A16" s="49">
        <f t="shared" si="0"/>
        <v>9</v>
      </c>
      <c r="B16" s="15" t="s">
        <v>363</v>
      </c>
      <c r="C16" s="440"/>
      <c r="D16" s="440"/>
      <c r="E16" s="440"/>
      <c r="F16" s="440"/>
      <c r="G16" s="15"/>
      <c r="H16" s="6"/>
      <c r="I16" s="6"/>
      <c r="J16" s="6"/>
      <c r="K16" s="6"/>
      <c r="L16" s="6"/>
      <c r="M16" s="6"/>
      <c r="N16" s="6"/>
      <c r="O16" s="6"/>
      <c r="P16" s="6"/>
    </row>
    <row r="17" spans="1:16" ht="33.75" customHeight="1" x14ac:dyDescent="0.25">
      <c r="A17" s="49">
        <f t="shared" si="0"/>
        <v>10</v>
      </c>
      <c r="B17" s="15" t="s">
        <v>364</v>
      </c>
      <c r="C17" s="440"/>
      <c r="D17" s="440"/>
      <c r="E17" s="440"/>
      <c r="F17" s="440"/>
      <c r="G17" s="15"/>
      <c r="H17" s="6"/>
      <c r="I17" s="6"/>
      <c r="J17" s="6"/>
      <c r="K17" s="6"/>
      <c r="L17" s="6"/>
      <c r="M17" s="6"/>
      <c r="N17" s="6"/>
      <c r="O17" s="6"/>
      <c r="P17" s="6"/>
    </row>
    <row r="18" spans="1:16" ht="21" customHeight="1" x14ac:dyDescent="0.25">
      <c r="A18" s="49">
        <f t="shared" si="0"/>
        <v>11</v>
      </c>
      <c r="B18" s="15" t="s">
        <v>365</v>
      </c>
      <c r="C18" s="440"/>
      <c r="D18" s="440"/>
      <c r="E18" s="440"/>
      <c r="F18" s="440"/>
      <c r="G18" s="15"/>
      <c r="H18" s="6"/>
      <c r="I18" s="6"/>
      <c r="J18" s="6"/>
      <c r="K18" s="6"/>
      <c r="L18" s="6"/>
      <c r="M18" s="6"/>
      <c r="N18" s="6"/>
      <c r="O18" s="6"/>
      <c r="P18" s="6"/>
    </row>
    <row r="19" spans="1:16" ht="21" customHeight="1" x14ac:dyDescent="0.25">
      <c r="A19" s="49">
        <f t="shared" si="0"/>
        <v>12</v>
      </c>
      <c r="B19" s="15" t="s">
        <v>366</v>
      </c>
      <c r="C19" s="440"/>
      <c r="D19" s="440"/>
      <c r="E19" s="440"/>
      <c r="F19" s="440"/>
      <c r="G19" s="15"/>
      <c r="H19" s="6"/>
      <c r="I19" s="6"/>
      <c r="J19" s="6"/>
      <c r="K19" s="6"/>
      <c r="L19" s="6"/>
      <c r="M19" s="6"/>
      <c r="N19" s="6"/>
      <c r="O19" s="6"/>
      <c r="P19" s="6"/>
    </row>
    <row r="20" spans="1:16" ht="34.5" customHeight="1" x14ac:dyDescent="0.25">
      <c r="A20" s="49">
        <f t="shared" si="0"/>
        <v>13</v>
      </c>
      <c r="B20" s="15" t="s">
        <v>367</v>
      </c>
      <c r="C20" s="440"/>
      <c r="D20" s="440"/>
      <c r="E20" s="440"/>
      <c r="F20" s="440"/>
      <c r="G20" s="15"/>
      <c r="H20" s="6"/>
      <c r="I20" s="6"/>
      <c r="J20" s="6"/>
      <c r="K20" s="6"/>
      <c r="L20" s="6"/>
      <c r="M20" s="6"/>
      <c r="N20" s="6"/>
      <c r="O20" s="6"/>
      <c r="P20" s="6"/>
    </row>
    <row r="21" spans="1:16" ht="21" customHeight="1" x14ac:dyDescent="0.25">
      <c r="A21" s="49">
        <f t="shared" si="0"/>
        <v>14</v>
      </c>
      <c r="B21" s="15" t="s">
        <v>368</v>
      </c>
      <c r="C21" s="440"/>
      <c r="D21" s="440"/>
      <c r="E21" s="440"/>
      <c r="F21" s="440"/>
      <c r="G21" s="15"/>
      <c r="H21" s="6"/>
      <c r="I21" s="6"/>
      <c r="J21" s="6"/>
      <c r="K21" s="6"/>
      <c r="L21" s="6"/>
      <c r="M21" s="6"/>
      <c r="N21" s="6"/>
      <c r="O21" s="6"/>
      <c r="P21" s="6"/>
    </row>
    <row r="22" spans="1:16" ht="21" customHeight="1" x14ac:dyDescent="0.25">
      <c r="A22" s="49">
        <f t="shared" si="0"/>
        <v>15</v>
      </c>
      <c r="B22" s="15" t="s">
        <v>369</v>
      </c>
      <c r="C22" s="440"/>
      <c r="D22" s="440"/>
      <c r="E22" s="440"/>
      <c r="F22" s="440"/>
      <c r="G22" s="15"/>
      <c r="H22" s="6"/>
      <c r="I22" s="6"/>
      <c r="J22" s="6"/>
      <c r="K22" s="6"/>
      <c r="L22" s="6"/>
      <c r="M22" s="6"/>
      <c r="N22" s="6"/>
      <c r="O22" s="6"/>
      <c r="P22" s="6"/>
    </row>
    <row r="23" spans="1:16" ht="21" customHeight="1" x14ac:dyDescent="0.25">
      <c r="A23" s="49">
        <f t="shared" si="0"/>
        <v>16</v>
      </c>
      <c r="B23" s="15" t="s">
        <v>370</v>
      </c>
      <c r="C23" s="440"/>
      <c r="D23" s="440"/>
      <c r="E23" s="440"/>
      <c r="F23" s="440"/>
      <c r="G23" s="15"/>
      <c r="H23" s="6"/>
      <c r="I23" s="6"/>
      <c r="J23" s="6"/>
      <c r="K23" s="6"/>
      <c r="L23" s="6"/>
      <c r="M23" s="6"/>
      <c r="N23" s="6"/>
      <c r="O23" s="6"/>
      <c r="P23" s="6"/>
    </row>
    <row r="24" spans="1:16" ht="32.25" customHeight="1" x14ac:dyDescent="0.25">
      <c r="A24" s="49">
        <f t="shared" si="0"/>
        <v>17</v>
      </c>
      <c r="B24" s="15" t="s">
        <v>371</v>
      </c>
      <c r="C24" s="440"/>
      <c r="D24" s="440"/>
      <c r="E24" s="440"/>
      <c r="F24" s="440"/>
      <c r="G24" s="15"/>
      <c r="H24" s="6"/>
      <c r="I24" s="6"/>
      <c r="J24" s="6"/>
      <c r="K24" s="6"/>
      <c r="L24" s="6"/>
      <c r="M24" s="6"/>
      <c r="N24" s="6"/>
      <c r="O24" s="6"/>
      <c r="P24" s="6"/>
    </row>
    <row r="25" spans="1:16" ht="21" customHeight="1" x14ac:dyDescent="0.25">
      <c r="A25" s="49">
        <f t="shared" si="0"/>
        <v>18</v>
      </c>
      <c r="B25" s="15" t="s">
        <v>372</v>
      </c>
      <c r="C25" s="440"/>
      <c r="D25" s="440"/>
      <c r="E25" s="440"/>
      <c r="F25" s="440"/>
      <c r="G25" s="15"/>
      <c r="H25" s="6"/>
      <c r="I25" s="6"/>
      <c r="J25" s="6"/>
      <c r="K25" s="6"/>
      <c r="L25" s="6"/>
      <c r="M25" s="6"/>
      <c r="N25" s="6"/>
      <c r="O25" s="6"/>
      <c r="P25" s="6"/>
    </row>
    <row r="26" spans="1:16" ht="21" customHeight="1" x14ac:dyDescent="0.25">
      <c r="A26" s="49">
        <f t="shared" si="0"/>
        <v>19</v>
      </c>
      <c r="B26" s="15" t="s">
        <v>373</v>
      </c>
      <c r="C26" s="440"/>
      <c r="D26" s="440"/>
      <c r="E26" s="440"/>
      <c r="F26" s="440"/>
      <c r="G26" s="15"/>
      <c r="H26" s="6"/>
      <c r="I26" s="6"/>
      <c r="J26" s="6"/>
      <c r="K26" s="6"/>
      <c r="L26" s="6"/>
      <c r="M26" s="6"/>
      <c r="N26" s="6"/>
      <c r="O26" s="6"/>
      <c r="P26" s="6"/>
    </row>
    <row r="27" spans="1:16" ht="21" customHeight="1" x14ac:dyDescent="0.25">
      <c r="A27" s="49">
        <f t="shared" si="0"/>
        <v>20</v>
      </c>
      <c r="B27" s="15" t="s">
        <v>374</v>
      </c>
      <c r="C27" s="440"/>
      <c r="D27" s="440"/>
      <c r="E27" s="440"/>
      <c r="F27" s="440"/>
      <c r="G27" s="15"/>
      <c r="H27" s="6"/>
      <c r="I27" s="6"/>
      <c r="J27" s="6"/>
      <c r="K27" s="6"/>
      <c r="L27" s="6"/>
      <c r="M27" s="6"/>
      <c r="N27" s="6"/>
      <c r="O27" s="6"/>
      <c r="P27" s="6"/>
    </row>
    <row r="28" spans="1:16" ht="21" customHeight="1" x14ac:dyDescent="0.25">
      <c r="A28" s="49">
        <f t="shared" si="0"/>
        <v>21</v>
      </c>
      <c r="B28" s="15" t="s">
        <v>375</v>
      </c>
      <c r="C28" s="440"/>
      <c r="D28" s="440"/>
      <c r="E28" s="440"/>
      <c r="F28" s="440"/>
      <c r="G28" s="15"/>
      <c r="H28" s="6"/>
      <c r="I28" s="6"/>
      <c r="J28" s="6"/>
      <c r="K28" s="6"/>
      <c r="L28" s="6"/>
      <c r="M28" s="6"/>
      <c r="N28" s="6"/>
      <c r="O28" s="6"/>
      <c r="P28" s="6"/>
    </row>
    <row r="29" spans="1:16" ht="21" customHeight="1" x14ac:dyDescent="0.25">
      <c r="A29" s="138"/>
      <c r="B29" s="139" t="s">
        <v>376</v>
      </c>
      <c r="C29" s="139"/>
      <c r="D29" s="139"/>
      <c r="E29" s="139"/>
      <c r="F29" s="139"/>
      <c r="G29" s="139"/>
      <c r="H29" s="181"/>
      <c r="I29" s="181"/>
      <c r="J29" s="181"/>
      <c r="K29" s="181"/>
      <c r="L29" s="181"/>
      <c r="M29" s="181"/>
      <c r="N29" s="181"/>
      <c r="O29" s="181"/>
      <c r="P29" s="181"/>
    </row>
    <row r="30" spans="1:16" ht="29.25" customHeight="1" x14ac:dyDescent="0.25">
      <c r="A30" s="49">
        <f>A28+1</f>
        <v>22</v>
      </c>
      <c r="B30" s="46" t="s">
        <v>377</v>
      </c>
      <c r="C30" s="46"/>
      <c r="D30" s="46"/>
      <c r="E30" s="46"/>
      <c r="F30" s="46"/>
      <c r="G30" s="46"/>
      <c r="H30" s="42"/>
      <c r="I30" s="42"/>
      <c r="J30" s="42"/>
      <c r="K30" s="359"/>
      <c r="L30" s="359"/>
      <c r="M30" s="359"/>
      <c r="N30" s="359"/>
      <c r="O30" s="359"/>
      <c r="P30" s="359"/>
    </row>
    <row r="31" spans="1:16" ht="33.75" customHeight="1" x14ac:dyDescent="0.25">
      <c r="A31" s="143"/>
      <c r="B31" s="139" t="s">
        <v>378</v>
      </c>
      <c r="C31" s="139"/>
      <c r="D31" s="139"/>
      <c r="E31" s="139"/>
      <c r="F31" s="139"/>
      <c r="G31" s="397"/>
      <c r="H31" s="1"/>
      <c r="I31" s="1"/>
      <c r="J31" s="1"/>
      <c r="K31" s="1"/>
      <c r="L31" s="1"/>
      <c r="M31" s="1"/>
      <c r="N31" s="1"/>
      <c r="O31" s="1"/>
      <c r="P31" s="1"/>
    </row>
    <row r="32" spans="1:16" ht="21" customHeight="1" x14ac:dyDescent="0.25">
      <c r="A32" s="264"/>
      <c r="B32" s="236"/>
      <c r="C32" s="236"/>
      <c r="D32" s="236"/>
      <c r="E32" s="236"/>
      <c r="F32" s="236"/>
      <c r="G32" s="236"/>
      <c r="H32" s="234"/>
    </row>
    <row r="33" spans="1:10" ht="21" customHeight="1" x14ac:dyDescent="0.25">
      <c r="A33" s="234"/>
      <c r="B33" s="236"/>
      <c r="C33" s="236"/>
      <c r="D33" s="236"/>
      <c r="E33" s="236"/>
      <c r="F33" s="236"/>
      <c r="G33" s="236"/>
      <c r="H33" s="387"/>
      <c r="I33" s="387"/>
      <c r="J33" s="387"/>
    </row>
    <row r="34" spans="1:10" ht="21" customHeight="1" x14ac:dyDescent="0.25">
      <c r="A34" s="234"/>
      <c r="B34" s="236"/>
      <c r="C34" s="236"/>
      <c r="D34" s="236"/>
      <c r="E34" s="236"/>
      <c r="F34" s="236"/>
      <c r="G34" s="236"/>
      <c r="H34" s="171"/>
      <c r="I34" s="171"/>
      <c r="J34" s="171"/>
    </row>
    <row r="35" spans="1:10" ht="21" customHeight="1" x14ac:dyDescent="0.25">
      <c r="A35" s="234"/>
      <c r="B35" s="236"/>
      <c r="C35" s="236"/>
      <c r="D35" s="236"/>
      <c r="E35" s="236"/>
      <c r="F35" s="236"/>
      <c r="G35" s="236"/>
      <c r="H35" s="171"/>
      <c r="I35" s="171"/>
      <c r="J35" s="171"/>
    </row>
    <row r="36" spans="1:10" ht="21" customHeight="1" x14ac:dyDescent="0.25">
      <c r="A36" s="234"/>
    </row>
    <row r="37" spans="1:10" ht="21" hidden="1" customHeight="1" x14ac:dyDescent="0.25">
      <c r="A37" s="237" t="s">
        <v>319</v>
      </c>
      <c r="B37" s="237"/>
      <c r="C37" s="237"/>
      <c r="D37" s="237"/>
      <c r="E37" s="237"/>
      <c r="F37" s="237"/>
      <c r="G37" s="237"/>
      <c r="H37" s="237"/>
      <c r="I37" s="237"/>
      <c r="J37" s="237"/>
    </row>
    <row r="38" spans="1:10" ht="21" hidden="1" customHeight="1" x14ac:dyDescent="0.25">
      <c r="A38" s="245">
        <v>1</v>
      </c>
      <c r="B38" s="245" t="s">
        <v>475</v>
      </c>
      <c r="C38" s="570"/>
      <c r="D38" s="570"/>
      <c r="E38" s="570"/>
      <c r="F38" s="570"/>
      <c r="G38" s="1393" t="s">
        <v>498</v>
      </c>
      <c r="H38" s="1394"/>
      <c r="I38" s="1394"/>
      <c r="J38" s="1395"/>
    </row>
    <row r="39" spans="1:10" ht="21" hidden="1" customHeight="1" x14ac:dyDescent="0.25">
      <c r="A39" s="250">
        <v>2</v>
      </c>
      <c r="B39" s="20" t="s">
        <v>482</v>
      </c>
      <c r="C39" s="579"/>
      <c r="D39" s="579"/>
      <c r="E39" s="579"/>
      <c r="F39" s="579"/>
      <c r="G39" s="1396">
        <v>21.1</v>
      </c>
      <c r="H39" s="1397"/>
      <c r="I39" s="1397"/>
      <c r="J39" s="1398"/>
    </row>
    <row r="40" spans="1:10" ht="21" hidden="1" customHeight="1" x14ac:dyDescent="0.25">
      <c r="A40" s="245">
        <v>3</v>
      </c>
      <c r="B40" s="3" t="s">
        <v>467</v>
      </c>
      <c r="C40" s="580"/>
      <c r="D40" s="580"/>
      <c r="E40" s="580"/>
      <c r="F40" s="580"/>
      <c r="G40" s="1393" t="s">
        <v>563</v>
      </c>
      <c r="H40" s="1394"/>
      <c r="I40" s="1394"/>
      <c r="J40" s="1395"/>
    </row>
    <row r="41" spans="1:10" ht="21" hidden="1" customHeight="1" x14ac:dyDescent="0.25">
      <c r="A41" s="245">
        <v>4</v>
      </c>
      <c r="B41" s="3" t="s">
        <v>468</v>
      </c>
      <c r="C41" s="580"/>
      <c r="D41" s="580"/>
      <c r="E41" s="580"/>
      <c r="F41" s="580"/>
      <c r="G41" s="1436" t="s">
        <v>543</v>
      </c>
      <c r="H41" s="1463"/>
      <c r="I41" s="1463"/>
      <c r="J41" s="1464"/>
    </row>
    <row r="42" spans="1:10" ht="21" hidden="1" customHeight="1" x14ac:dyDescent="0.25">
      <c r="A42" s="245">
        <v>5</v>
      </c>
      <c r="B42" s="3" t="s">
        <v>470</v>
      </c>
      <c r="C42" s="580"/>
      <c r="D42" s="580"/>
      <c r="E42" s="580"/>
      <c r="F42" s="580"/>
      <c r="G42" s="1393" t="s">
        <v>480</v>
      </c>
      <c r="H42" s="1394"/>
      <c r="I42" s="1394"/>
      <c r="J42" s="1395"/>
    </row>
    <row r="43" spans="1:10" ht="21" hidden="1" customHeight="1" x14ac:dyDescent="0.25"/>
    <row r="44" spans="1:10" ht="21" customHeight="1" x14ac:dyDescent="0.25"/>
    <row r="45" spans="1:10" ht="21" customHeight="1" x14ac:dyDescent="0.25"/>
    <row r="46" spans="1:10" ht="21" customHeight="1" x14ac:dyDescent="0.25"/>
    <row r="47" spans="1:10" ht="21" customHeight="1" x14ac:dyDescent="0.25"/>
    <row r="48" spans="1:10"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row r="128"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sheetData>
  <mergeCells count="20">
    <mergeCell ref="G42:J42"/>
    <mergeCell ref="A1:B1"/>
    <mergeCell ref="H6:J6"/>
    <mergeCell ref="L5:P5"/>
    <mergeCell ref="K3:L3"/>
    <mergeCell ref="M3:N3"/>
    <mergeCell ref="O3:P3"/>
    <mergeCell ref="K4:L4"/>
    <mergeCell ref="M4:N4"/>
    <mergeCell ref="O4:P4"/>
    <mergeCell ref="H5:J5"/>
    <mergeCell ref="A5:A7"/>
    <mergeCell ref="B5:B7"/>
    <mergeCell ref="I3:J3"/>
    <mergeCell ref="G38:J38"/>
    <mergeCell ref="G41:J41"/>
    <mergeCell ref="G39:J39"/>
    <mergeCell ref="G40:J40"/>
    <mergeCell ref="I4:J4"/>
    <mergeCell ref="C5:G5"/>
  </mergeCells>
  <pageMargins left="0.7" right="0.7" top="0.75" bottom="0.75" header="0.3" footer="0.3"/>
  <pageSetup paperSize="9" scale="51"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A8C07-1310-4FE4-A039-3A8580814CC7}">
  <sheetPr>
    <tabColor theme="0"/>
    <pageSetUpPr fitToPage="1"/>
  </sheetPr>
  <dimension ref="A1:Q17"/>
  <sheetViews>
    <sheetView showGridLines="0" view="pageBreakPreview" zoomScale="120" zoomScaleNormal="100" zoomScaleSheetLayoutView="120" workbookViewId="0">
      <selection activeCell="M2" sqref="M2"/>
    </sheetView>
  </sheetViews>
  <sheetFormatPr defaultColWidth="9.140625" defaultRowHeight="15" x14ac:dyDescent="0.25"/>
  <cols>
    <col min="1" max="1" width="6.140625" style="568" customWidth="1"/>
    <col min="2" max="2" width="30" style="568" bestFit="1" customWidth="1"/>
    <col min="3" max="7" width="9.85546875" style="568" hidden="1" customWidth="1"/>
    <col min="8" max="12" width="13.140625" style="568" hidden="1" customWidth="1"/>
    <col min="13" max="17" width="13.140625" style="568" customWidth="1"/>
    <col min="18" max="16384" width="9.140625" style="568"/>
  </cols>
  <sheetData>
    <row r="1" spans="1:17" x14ac:dyDescent="0.25">
      <c r="A1" s="1421" t="s">
        <v>1299</v>
      </c>
      <c r="B1" s="1421"/>
      <c r="C1" s="594"/>
      <c r="D1" s="594"/>
      <c r="E1" s="594"/>
    </row>
    <row r="2" spans="1:17" x14ac:dyDescent="0.25">
      <c r="A2" s="1461" t="s">
        <v>47</v>
      </c>
      <c r="B2" s="1461"/>
      <c r="C2" s="1461"/>
      <c r="D2" s="1461"/>
      <c r="E2" s="1461"/>
      <c r="F2" s="1461"/>
      <c r="G2" s="1461"/>
      <c r="H2" s="1461"/>
      <c r="I2" s="1461"/>
      <c r="J2" s="1461"/>
      <c r="K2" s="628"/>
      <c r="M2" s="568" t="str">
        <f>F22C!C2</f>
        <v>Rosa Power Supply Company Limited</v>
      </c>
    </row>
    <row r="3" spans="1:17" x14ac:dyDescent="0.25">
      <c r="A3" s="815" t="s">
        <v>25</v>
      </c>
      <c r="B3" s="815"/>
      <c r="C3" s="815"/>
      <c r="D3" s="815"/>
      <c r="E3" s="815"/>
      <c r="F3" s="815"/>
      <c r="G3" s="815"/>
      <c r="H3" s="815"/>
      <c r="I3" s="1314"/>
      <c r="J3" s="1314"/>
      <c r="K3" s="561"/>
      <c r="L3" s="1314"/>
      <c r="M3" s="1314"/>
      <c r="N3" s="1314"/>
      <c r="O3" s="1314"/>
      <c r="P3" s="1314"/>
      <c r="Q3" s="1314"/>
    </row>
    <row r="4" spans="1:17" x14ac:dyDescent="0.25">
      <c r="A4" s="567"/>
      <c r="B4" s="567"/>
      <c r="C4" s="567"/>
      <c r="D4" s="567"/>
      <c r="E4" s="567"/>
      <c r="F4" s="567"/>
      <c r="G4" s="567"/>
      <c r="H4" s="567"/>
      <c r="I4" s="1462"/>
      <c r="J4" s="1462"/>
      <c r="K4" s="595"/>
      <c r="L4" s="1462"/>
      <c r="M4" s="1462"/>
      <c r="N4" s="1462"/>
      <c r="O4" s="1462"/>
      <c r="P4" s="1462" t="s">
        <v>434</v>
      </c>
      <c r="Q4" s="1462"/>
    </row>
    <row r="5" spans="1:17" ht="15" customHeight="1" x14ac:dyDescent="0.25">
      <c r="A5" s="1240" t="s">
        <v>44</v>
      </c>
      <c r="B5" s="1247" t="s">
        <v>49</v>
      </c>
      <c r="C5" s="1265" t="s">
        <v>1183</v>
      </c>
      <c r="D5" s="1272"/>
      <c r="E5" s="1272"/>
      <c r="F5" s="1272"/>
      <c r="G5" s="1266"/>
      <c r="H5" s="1278" t="s">
        <v>969</v>
      </c>
      <c r="I5" s="1278"/>
      <c r="J5" s="1278"/>
      <c r="K5" s="1281" t="s">
        <v>970</v>
      </c>
      <c r="L5" s="1282"/>
      <c r="M5" s="1278" t="s">
        <v>161</v>
      </c>
      <c r="N5" s="1278"/>
      <c r="O5" s="1278"/>
      <c r="P5" s="1278"/>
      <c r="Q5" s="1278"/>
    </row>
    <row r="6" spans="1:17" x14ac:dyDescent="0.25">
      <c r="A6" s="1465"/>
      <c r="B6" s="1247"/>
      <c r="C6" s="558" t="s">
        <v>987</v>
      </c>
      <c r="D6" s="558" t="s">
        <v>987</v>
      </c>
      <c r="E6" s="558" t="s">
        <v>987</v>
      </c>
      <c r="F6" s="558" t="s">
        <v>987</v>
      </c>
      <c r="G6" s="558" t="s">
        <v>987</v>
      </c>
      <c r="H6" s="1265" t="s">
        <v>987</v>
      </c>
      <c r="I6" s="1272"/>
      <c r="J6" s="1266"/>
      <c r="K6" s="1265" t="s">
        <v>987</v>
      </c>
      <c r="L6" s="1266"/>
      <c r="M6" s="558" t="str">
        <f>'F21'!L7</f>
        <v>FY 2020-21</v>
      </c>
      <c r="N6" s="1080" t="str">
        <f>'F21'!M7</f>
        <v>FY 2021-22</v>
      </c>
      <c r="O6" s="1080" t="str">
        <f>'F21'!N7</f>
        <v>FY 2022-23</v>
      </c>
      <c r="P6" s="1080" t="str">
        <f>'F21'!O7</f>
        <v>FY 2023-24</v>
      </c>
      <c r="Q6" s="1080" t="str">
        <f>'F21'!P7</f>
        <v>FY 2024-25</v>
      </c>
    </row>
    <row r="7" spans="1:17" ht="30" x14ac:dyDescent="0.25">
      <c r="A7" s="1241"/>
      <c r="B7" s="1247"/>
      <c r="C7" s="558" t="s">
        <v>976</v>
      </c>
      <c r="D7" s="558" t="s">
        <v>976</v>
      </c>
      <c r="E7" s="558" t="s">
        <v>976</v>
      </c>
      <c r="F7" s="558" t="s">
        <v>976</v>
      </c>
      <c r="G7" s="558" t="s">
        <v>976</v>
      </c>
      <c r="H7" s="388" t="s">
        <v>977</v>
      </c>
      <c r="I7" s="563" t="s">
        <v>978</v>
      </c>
      <c r="J7" s="563" t="s">
        <v>979</v>
      </c>
      <c r="K7" s="388" t="s">
        <v>977</v>
      </c>
      <c r="L7" s="388" t="s">
        <v>980</v>
      </c>
      <c r="M7" s="563" t="s">
        <v>981</v>
      </c>
      <c r="N7" s="563" t="s">
        <v>981</v>
      </c>
      <c r="O7" s="563" t="s">
        <v>981</v>
      </c>
      <c r="P7" s="563" t="s">
        <v>981</v>
      </c>
      <c r="Q7" s="563" t="s">
        <v>981</v>
      </c>
    </row>
    <row r="8" spans="1:17" x14ac:dyDescent="0.25">
      <c r="A8" s="585">
        <v>1</v>
      </c>
      <c r="B8" s="634" t="s">
        <v>496</v>
      </c>
      <c r="C8" s="634"/>
      <c r="D8" s="634"/>
      <c r="E8" s="634"/>
      <c r="F8" s="635"/>
      <c r="G8" s="636"/>
      <c r="H8" s="636"/>
      <c r="I8" s="636"/>
      <c r="J8" s="636"/>
      <c r="K8" s="636"/>
      <c r="L8" s="636"/>
      <c r="M8" s="636">
        <f>'F21'!L11</f>
        <v>0.66503130962568258</v>
      </c>
      <c r="N8" s="636">
        <f>'F21'!M11</f>
        <v>0.68475547113179536</v>
      </c>
      <c r="O8" s="636">
        <f>'F21'!N11</f>
        <v>0.70210037478193532</v>
      </c>
      <c r="P8" s="636">
        <f>'F21'!O11</f>
        <v>0.72190564038116767</v>
      </c>
      <c r="Q8" s="636">
        <f>'F21'!P11</f>
        <v>0.74192592753069841</v>
      </c>
    </row>
    <row r="9" spans="1:17" ht="20.25" customHeight="1" x14ac:dyDescent="0.25">
      <c r="A9" s="585"/>
      <c r="B9" s="634"/>
      <c r="C9" s="634"/>
      <c r="D9" s="634"/>
      <c r="E9" s="634"/>
      <c r="F9" s="637"/>
      <c r="G9" s="637"/>
      <c r="H9" s="637"/>
      <c r="I9" s="637"/>
      <c r="J9" s="637"/>
      <c r="K9" s="637"/>
      <c r="L9" s="637"/>
      <c r="M9" s="637"/>
      <c r="N9" s="637"/>
      <c r="O9" s="637"/>
      <c r="P9" s="637"/>
      <c r="Q9" s="637"/>
    </row>
    <row r="10" spans="1:17" x14ac:dyDescent="0.25">
      <c r="A10" s="406"/>
      <c r="B10" s="435"/>
      <c r="C10" s="435"/>
      <c r="D10" s="435"/>
      <c r="E10" s="435"/>
      <c r="F10" s="638"/>
      <c r="G10" s="639"/>
      <c r="H10" s="639"/>
      <c r="I10" s="639"/>
      <c r="J10" s="639"/>
      <c r="K10" s="639"/>
    </row>
    <row r="11" spans="1:17" x14ac:dyDescent="0.25">
      <c r="A11" s="406"/>
      <c r="B11" s="435"/>
      <c r="C11" s="435"/>
      <c r="D11" s="435"/>
      <c r="E11" s="435"/>
      <c r="F11" s="638"/>
      <c r="G11" s="639"/>
      <c r="H11" s="639"/>
      <c r="I11" s="639"/>
      <c r="J11" s="639"/>
      <c r="K11" s="639"/>
    </row>
    <row r="12" spans="1:17" x14ac:dyDescent="0.25">
      <c r="A12" s="406"/>
      <c r="B12" s="435"/>
      <c r="C12" s="435"/>
      <c r="D12" s="435"/>
      <c r="E12" s="435"/>
      <c r="F12" s="639"/>
      <c r="G12" s="639"/>
      <c r="H12" s="569"/>
    </row>
    <row r="13" spans="1:17" x14ac:dyDescent="0.25">
      <c r="A13" s="406"/>
      <c r="B13" s="435"/>
      <c r="C13" s="435"/>
      <c r="D13" s="435"/>
      <c r="E13" s="435"/>
      <c r="F13" s="639"/>
      <c r="G13" s="639"/>
      <c r="H13" s="583"/>
      <c r="I13" s="583"/>
      <c r="J13" s="583"/>
      <c r="K13" s="583"/>
    </row>
    <row r="14" spans="1:17" x14ac:dyDescent="0.25">
      <c r="A14" s="640"/>
      <c r="B14" s="640"/>
      <c r="C14" s="640"/>
      <c r="D14" s="640"/>
      <c r="E14" s="640"/>
      <c r="F14" s="640"/>
      <c r="G14" s="640"/>
      <c r="H14" s="640"/>
      <c r="I14" s="640"/>
      <c r="J14" s="640"/>
      <c r="K14" s="640"/>
    </row>
    <row r="15" spans="1:17" x14ac:dyDescent="0.25">
      <c r="A15" s="640"/>
      <c r="B15" s="640"/>
      <c r="C15" s="640"/>
      <c r="D15" s="640"/>
      <c r="E15" s="640"/>
      <c r="F15" s="640"/>
      <c r="G15" s="640"/>
      <c r="H15" s="640"/>
      <c r="I15" s="640"/>
      <c r="J15" s="640"/>
      <c r="K15" s="640"/>
    </row>
    <row r="16" spans="1:17" x14ac:dyDescent="0.25">
      <c r="A16" s="640"/>
      <c r="B16" s="640"/>
      <c r="C16" s="640"/>
      <c r="D16" s="640"/>
      <c r="E16" s="640"/>
      <c r="F16" s="640"/>
      <c r="G16" s="640"/>
      <c r="H16" s="640"/>
    </row>
    <row r="17" spans="1:11" x14ac:dyDescent="0.25">
      <c r="A17" s="640"/>
      <c r="B17" s="640"/>
      <c r="C17" s="640"/>
      <c r="D17" s="640"/>
      <c r="E17" s="640"/>
      <c r="F17" s="640"/>
      <c r="G17" s="640"/>
      <c r="H17" s="640"/>
      <c r="I17" s="640"/>
      <c r="J17" s="640"/>
      <c r="K17" s="640"/>
    </row>
  </sheetData>
  <mergeCells count="18">
    <mergeCell ref="P4:Q4"/>
    <mergeCell ref="N3:O3"/>
    <mergeCell ref="A1:B1"/>
    <mergeCell ref="A2:J2"/>
    <mergeCell ref="I3:J3"/>
    <mergeCell ref="L3:M3"/>
    <mergeCell ref="A5:A7"/>
    <mergeCell ref="B5:B7"/>
    <mergeCell ref="C5:G5"/>
    <mergeCell ref="H5:J5"/>
    <mergeCell ref="K5:L5"/>
    <mergeCell ref="M5:Q5"/>
    <mergeCell ref="H6:J6"/>
    <mergeCell ref="K6:L6"/>
    <mergeCell ref="P3:Q3"/>
    <mergeCell ref="I4:J4"/>
    <mergeCell ref="L4:M4"/>
    <mergeCell ref="N4:O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BH50"/>
  <sheetViews>
    <sheetView showGridLines="0" view="pageBreakPreview" zoomScale="85" zoomScaleNormal="100" zoomScaleSheetLayoutView="85" workbookViewId="0">
      <selection activeCell="C2" sqref="C2"/>
    </sheetView>
  </sheetViews>
  <sheetFormatPr defaultRowHeight="15" x14ac:dyDescent="0.25"/>
  <cols>
    <col min="1" max="1" width="6.7109375" customWidth="1"/>
    <col min="2" max="2" width="34.42578125" style="155" customWidth="1"/>
    <col min="3" max="3" width="18.28515625" bestFit="1" customWidth="1"/>
    <col min="4" max="4" width="18.28515625" style="1084" bestFit="1" customWidth="1"/>
    <col min="245" max="245" width="41.7109375" customWidth="1"/>
    <col min="248" max="248" width="14.85546875" customWidth="1"/>
    <col min="501" max="501" width="41.7109375" customWidth="1"/>
    <col min="504" max="504" width="14.85546875" customWidth="1"/>
    <col min="757" max="757" width="41.7109375" customWidth="1"/>
    <col min="760" max="760" width="14.85546875" customWidth="1"/>
    <col min="1013" max="1013" width="41.7109375" customWidth="1"/>
    <col min="1016" max="1016" width="14.85546875" customWidth="1"/>
    <col min="1269" max="1269" width="41.7109375" customWidth="1"/>
    <col min="1272" max="1272" width="14.85546875" customWidth="1"/>
    <col min="1525" max="1525" width="41.7109375" customWidth="1"/>
    <col min="1528" max="1528" width="14.85546875" customWidth="1"/>
    <col min="1781" max="1781" width="41.7109375" customWidth="1"/>
    <col min="1784" max="1784" width="14.85546875" customWidth="1"/>
    <col min="2037" max="2037" width="41.7109375" customWidth="1"/>
    <col min="2040" max="2040" width="14.85546875" customWidth="1"/>
    <col min="2293" max="2293" width="41.7109375" customWidth="1"/>
    <col min="2296" max="2296" width="14.85546875" customWidth="1"/>
    <col min="2549" max="2549" width="41.7109375" customWidth="1"/>
    <col min="2552" max="2552" width="14.85546875" customWidth="1"/>
    <col min="2805" max="2805" width="41.7109375" customWidth="1"/>
    <col min="2808" max="2808" width="14.85546875" customWidth="1"/>
    <col min="3061" max="3061" width="41.7109375" customWidth="1"/>
    <col min="3064" max="3064" width="14.85546875" customWidth="1"/>
    <col min="3317" max="3317" width="41.7109375" customWidth="1"/>
    <col min="3320" max="3320" width="14.85546875" customWidth="1"/>
    <col min="3573" max="3573" width="41.7109375" customWidth="1"/>
    <col min="3576" max="3576" width="14.85546875" customWidth="1"/>
    <col min="3829" max="3829" width="41.7109375" customWidth="1"/>
    <col min="3832" max="3832" width="14.85546875" customWidth="1"/>
    <col min="4085" max="4085" width="41.7109375" customWidth="1"/>
    <col min="4088" max="4088" width="14.85546875" customWidth="1"/>
    <col min="4341" max="4341" width="41.7109375" customWidth="1"/>
    <col min="4344" max="4344" width="14.85546875" customWidth="1"/>
    <col min="4597" max="4597" width="41.7109375" customWidth="1"/>
    <col min="4600" max="4600" width="14.85546875" customWidth="1"/>
    <col min="4853" max="4853" width="41.7109375" customWidth="1"/>
    <col min="4856" max="4856" width="14.85546875" customWidth="1"/>
    <col min="5109" max="5109" width="41.7109375" customWidth="1"/>
    <col min="5112" max="5112" width="14.85546875" customWidth="1"/>
    <col min="5365" max="5365" width="41.7109375" customWidth="1"/>
    <col min="5368" max="5368" width="14.85546875" customWidth="1"/>
    <col min="5621" max="5621" width="41.7109375" customWidth="1"/>
    <col min="5624" max="5624" width="14.85546875" customWidth="1"/>
    <col min="5877" max="5877" width="41.7109375" customWidth="1"/>
    <col min="5880" max="5880" width="14.85546875" customWidth="1"/>
    <col min="6133" max="6133" width="41.7109375" customWidth="1"/>
    <col min="6136" max="6136" width="14.85546875" customWidth="1"/>
    <col min="6389" max="6389" width="41.7109375" customWidth="1"/>
    <col min="6392" max="6392" width="14.85546875" customWidth="1"/>
    <col min="6645" max="6645" width="41.7109375" customWidth="1"/>
    <col min="6648" max="6648" width="14.85546875" customWidth="1"/>
    <col min="6901" max="6901" width="41.7109375" customWidth="1"/>
    <col min="6904" max="6904" width="14.85546875" customWidth="1"/>
    <col min="7157" max="7157" width="41.7109375" customWidth="1"/>
    <col min="7160" max="7160" width="14.85546875" customWidth="1"/>
    <col min="7413" max="7413" width="41.7109375" customWidth="1"/>
    <col min="7416" max="7416" width="14.85546875" customWidth="1"/>
    <col min="7669" max="7669" width="41.7109375" customWidth="1"/>
    <col min="7672" max="7672" width="14.85546875" customWidth="1"/>
    <col min="7925" max="7925" width="41.7109375" customWidth="1"/>
    <col min="7928" max="7928" width="14.85546875" customWidth="1"/>
    <col min="8181" max="8181" width="41.7109375" customWidth="1"/>
    <col min="8184" max="8184" width="14.85546875" customWidth="1"/>
    <col min="8437" max="8437" width="41.7109375" customWidth="1"/>
    <col min="8440" max="8440" width="14.85546875" customWidth="1"/>
    <col min="8693" max="8693" width="41.7109375" customWidth="1"/>
    <col min="8696" max="8696" width="14.85546875" customWidth="1"/>
    <col min="8949" max="8949" width="41.7109375" customWidth="1"/>
    <col min="8952" max="8952" width="14.85546875" customWidth="1"/>
    <col min="9205" max="9205" width="41.7109375" customWidth="1"/>
    <col min="9208" max="9208" width="14.85546875" customWidth="1"/>
    <col min="9461" max="9461" width="41.7109375" customWidth="1"/>
    <col min="9464" max="9464" width="14.85546875" customWidth="1"/>
    <col min="9717" max="9717" width="41.7109375" customWidth="1"/>
    <col min="9720" max="9720" width="14.85546875" customWidth="1"/>
    <col min="9973" max="9973" width="41.7109375" customWidth="1"/>
    <col min="9976" max="9976" width="14.85546875" customWidth="1"/>
    <col min="10229" max="10229" width="41.7109375" customWidth="1"/>
    <col min="10232" max="10232" width="14.85546875" customWidth="1"/>
    <col min="10485" max="10485" width="41.7109375" customWidth="1"/>
    <col min="10488" max="10488" width="14.85546875" customWidth="1"/>
    <col min="10741" max="10741" width="41.7109375" customWidth="1"/>
    <col min="10744" max="10744" width="14.85546875" customWidth="1"/>
    <col min="10997" max="10997" width="41.7109375" customWidth="1"/>
    <col min="11000" max="11000" width="14.85546875" customWidth="1"/>
    <col min="11253" max="11253" width="41.7109375" customWidth="1"/>
    <col min="11256" max="11256" width="14.85546875" customWidth="1"/>
    <col min="11509" max="11509" width="41.7109375" customWidth="1"/>
    <col min="11512" max="11512" width="14.85546875" customWidth="1"/>
    <col min="11765" max="11765" width="41.7109375" customWidth="1"/>
    <col min="11768" max="11768" width="14.85546875" customWidth="1"/>
    <col min="12021" max="12021" width="41.7109375" customWidth="1"/>
    <col min="12024" max="12024" width="14.85546875" customWidth="1"/>
    <col min="12277" max="12277" width="41.7109375" customWidth="1"/>
    <col min="12280" max="12280" width="14.85546875" customWidth="1"/>
    <col min="12533" max="12533" width="41.7109375" customWidth="1"/>
    <col min="12536" max="12536" width="14.85546875" customWidth="1"/>
    <col min="12789" max="12789" width="41.7109375" customWidth="1"/>
    <col min="12792" max="12792" width="14.85546875" customWidth="1"/>
    <col min="13045" max="13045" width="41.7109375" customWidth="1"/>
    <col min="13048" max="13048" width="14.85546875" customWidth="1"/>
    <col min="13301" max="13301" width="41.7109375" customWidth="1"/>
    <col min="13304" max="13304" width="14.85546875" customWidth="1"/>
    <col min="13557" max="13557" width="41.7109375" customWidth="1"/>
    <col min="13560" max="13560" width="14.85546875" customWidth="1"/>
    <col min="13813" max="13813" width="41.7109375" customWidth="1"/>
    <col min="13816" max="13816" width="14.85546875" customWidth="1"/>
    <col min="14069" max="14069" width="41.7109375" customWidth="1"/>
    <col min="14072" max="14072" width="14.85546875" customWidth="1"/>
    <col min="14325" max="14325" width="41.7109375" customWidth="1"/>
    <col min="14328" max="14328" width="14.85546875" customWidth="1"/>
    <col min="14581" max="14581" width="41.7109375" customWidth="1"/>
    <col min="14584" max="14584" width="14.85546875" customWidth="1"/>
    <col min="14837" max="14837" width="41.7109375" customWidth="1"/>
    <col min="14840" max="14840" width="14.85546875" customWidth="1"/>
    <col min="15093" max="15093" width="41.7109375" customWidth="1"/>
    <col min="15096" max="15096" width="14.85546875" customWidth="1"/>
    <col min="15349" max="15349" width="41.7109375" customWidth="1"/>
    <col min="15352" max="15352" width="14.85546875" customWidth="1"/>
    <col min="15605" max="15605" width="41.7109375" customWidth="1"/>
    <col min="15608" max="15608" width="14.85546875" customWidth="1"/>
    <col min="15861" max="15861" width="41.7109375" customWidth="1"/>
    <col min="15864" max="15864" width="14.85546875" customWidth="1"/>
    <col min="16117" max="16117" width="41.7109375" customWidth="1"/>
    <col min="16120" max="16120" width="14.85546875" customWidth="1"/>
  </cols>
  <sheetData>
    <row r="1" spans="1:4" s="421" customFormat="1" x14ac:dyDescent="0.25">
      <c r="A1" s="1239" t="s">
        <v>786</v>
      </c>
      <c r="B1" s="1239"/>
      <c r="D1" s="1084"/>
    </row>
    <row r="2" spans="1:4" ht="21" customHeight="1" x14ac:dyDescent="0.25">
      <c r="A2" s="1244" t="s">
        <v>47</v>
      </c>
      <c r="B2" s="1244"/>
      <c r="C2" s="1154" t="s">
        <v>1473</v>
      </c>
    </row>
    <row r="3" spans="1:4" ht="21" customHeight="1" x14ac:dyDescent="0.25">
      <c r="A3" s="1245" t="s">
        <v>785</v>
      </c>
      <c r="B3" s="1245"/>
    </row>
    <row r="4" spans="1:4" ht="21" customHeight="1" x14ac:dyDescent="0.25">
      <c r="A4" s="154"/>
      <c r="B4" s="167"/>
      <c r="C4" s="53"/>
      <c r="D4" s="53" t="s">
        <v>434</v>
      </c>
    </row>
    <row r="5" spans="1:4" ht="29.25" customHeight="1" x14ac:dyDescent="0.25">
      <c r="A5" s="1240" t="s">
        <v>213</v>
      </c>
      <c r="B5" s="1242" t="s">
        <v>49</v>
      </c>
      <c r="C5" s="457" t="s">
        <v>321</v>
      </c>
      <c r="D5" s="1081" t="s">
        <v>321</v>
      </c>
    </row>
    <row r="6" spans="1:4" ht="21" customHeight="1" x14ac:dyDescent="0.25">
      <c r="A6" s="1241"/>
      <c r="B6" s="1243"/>
      <c r="C6" s="416" t="s">
        <v>1078</v>
      </c>
      <c r="D6" s="1080" t="s">
        <v>971</v>
      </c>
    </row>
    <row r="7" spans="1:4" ht="21" customHeight="1" x14ac:dyDescent="0.25">
      <c r="A7" s="138" t="s">
        <v>162</v>
      </c>
      <c r="B7" s="460" t="s">
        <v>787</v>
      </c>
      <c r="C7" s="180"/>
      <c r="D7" s="180"/>
    </row>
    <row r="8" spans="1:4" ht="31.5" customHeight="1" x14ac:dyDescent="0.25">
      <c r="A8" s="49">
        <v>1</v>
      </c>
      <c r="B8" s="176" t="s">
        <v>982</v>
      </c>
      <c r="C8" s="1106">
        <f>'F1'!M20</f>
        <v>5.64</v>
      </c>
      <c r="D8" s="1106">
        <f ca="1">'F1'!N20</f>
        <v>6.8469350683042869</v>
      </c>
    </row>
    <row r="9" spans="1:4" ht="46.5" customHeight="1" x14ac:dyDescent="0.25">
      <c r="A9" s="49">
        <v>2</v>
      </c>
      <c r="B9" s="176" t="s">
        <v>788</v>
      </c>
      <c r="C9" s="180"/>
      <c r="D9" s="180"/>
    </row>
    <row r="10" spans="1:4" ht="21" customHeight="1" x14ac:dyDescent="0.25">
      <c r="A10" s="49">
        <v>3</v>
      </c>
      <c r="B10" s="176" t="s">
        <v>789</v>
      </c>
      <c r="C10" s="180"/>
      <c r="D10" s="180"/>
    </row>
    <row r="11" spans="1:4" ht="28.5" customHeight="1" x14ac:dyDescent="0.25">
      <c r="A11" s="49">
        <v>4</v>
      </c>
      <c r="B11" s="176" t="s">
        <v>790</v>
      </c>
      <c r="C11" s="180"/>
      <c r="D11" s="180"/>
    </row>
    <row r="12" spans="1:4" ht="21" customHeight="1" x14ac:dyDescent="0.25">
      <c r="A12" s="49">
        <v>5</v>
      </c>
      <c r="B12" s="176" t="s">
        <v>791</v>
      </c>
      <c r="C12" s="180"/>
      <c r="D12" s="180"/>
    </row>
    <row r="13" spans="1:4" ht="21" customHeight="1" x14ac:dyDescent="0.25">
      <c r="A13" s="138"/>
      <c r="B13" s="460" t="s">
        <v>792</v>
      </c>
      <c r="C13" s="1106">
        <f>SUM(C8:C12)</f>
        <v>5.64</v>
      </c>
      <c r="D13" s="1106">
        <f ca="1">SUM(D8:D12)</f>
        <v>6.8469350683042869</v>
      </c>
    </row>
    <row r="14" spans="1:4" ht="21" customHeight="1" x14ac:dyDescent="0.25">
      <c r="A14" s="49"/>
      <c r="B14" s="176"/>
      <c r="C14" s="180"/>
      <c r="D14" s="180"/>
    </row>
    <row r="15" spans="1:4" ht="30" x14ac:dyDescent="0.25">
      <c r="A15" s="138" t="s">
        <v>173</v>
      </c>
      <c r="B15" s="460" t="s">
        <v>1002</v>
      </c>
      <c r="C15" s="180"/>
      <c r="D15" s="180"/>
    </row>
    <row r="16" spans="1:4" ht="21" customHeight="1" x14ac:dyDescent="0.25">
      <c r="A16" s="49">
        <v>1</v>
      </c>
      <c r="B16" s="176" t="s">
        <v>793</v>
      </c>
      <c r="C16" s="1106">
        <f>'F1'!M24</f>
        <v>1.9521999999999999</v>
      </c>
      <c r="D16" s="1106">
        <f>'F1'!N24</f>
        <v>1.9961699096256824</v>
      </c>
    </row>
    <row r="17" spans="1:4" ht="21" customHeight="1" x14ac:dyDescent="0.25">
      <c r="A17" s="49">
        <v>2</v>
      </c>
      <c r="B17" s="176" t="s">
        <v>794</v>
      </c>
      <c r="C17" s="1106">
        <f>'F1'!M25</f>
        <v>0</v>
      </c>
      <c r="D17" s="1106">
        <f>'F1'!N25</f>
        <v>0</v>
      </c>
    </row>
    <row r="18" spans="1:4" ht="30" x14ac:dyDescent="0.25">
      <c r="A18" s="49">
        <v>3</v>
      </c>
      <c r="B18" s="176" t="s">
        <v>795</v>
      </c>
      <c r="C18" s="1106">
        <f>'F1'!M26</f>
        <v>0</v>
      </c>
      <c r="D18" s="1106">
        <f>'F1'!N26</f>
        <v>0</v>
      </c>
    </row>
    <row r="19" spans="1:4" ht="21" customHeight="1" x14ac:dyDescent="0.25">
      <c r="A19" s="49">
        <v>4</v>
      </c>
      <c r="B19" s="176" t="s">
        <v>908</v>
      </c>
      <c r="C19" s="180"/>
      <c r="D19" s="180"/>
    </row>
    <row r="20" spans="1:4" ht="27" customHeight="1" x14ac:dyDescent="0.25">
      <c r="A20" s="49">
        <v>5</v>
      </c>
      <c r="B20" s="176" t="s">
        <v>909</v>
      </c>
      <c r="C20" s="180"/>
      <c r="D20" s="180"/>
    </row>
    <row r="21" spans="1:4" ht="30" customHeight="1" x14ac:dyDescent="0.25">
      <c r="A21" s="49">
        <v>6</v>
      </c>
      <c r="B21" s="176" t="s">
        <v>910</v>
      </c>
      <c r="C21" s="180"/>
      <c r="D21" s="180"/>
    </row>
    <row r="22" spans="1:4" ht="21" customHeight="1" x14ac:dyDescent="0.25">
      <c r="A22" s="49">
        <v>7</v>
      </c>
      <c r="B22" s="176" t="s">
        <v>796</v>
      </c>
      <c r="C22" s="180"/>
      <c r="D22" s="180"/>
    </row>
    <row r="23" spans="1:4" ht="21" customHeight="1" x14ac:dyDescent="0.25">
      <c r="A23" s="49">
        <v>8</v>
      </c>
      <c r="B23" s="176" t="s">
        <v>797</v>
      </c>
      <c r="C23" s="180"/>
      <c r="D23" s="180"/>
    </row>
    <row r="24" spans="1:4" ht="21" customHeight="1" x14ac:dyDescent="0.25">
      <c r="A24" s="49"/>
      <c r="B24" s="176"/>
      <c r="C24" s="180"/>
      <c r="D24" s="180"/>
    </row>
    <row r="25" spans="1:4" ht="21" customHeight="1" x14ac:dyDescent="0.25">
      <c r="A25" s="178" t="s">
        <v>252</v>
      </c>
      <c r="B25" s="461" t="s">
        <v>798</v>
      </c>
      <c r="C25" s="1106">
        <f>C13-C16-C17-C18</f>
        <v>3.6877999999999997</v>
      </c>
      <c r="D25" s="1106">
        <f ca="1">D13-D16-D17-D18</f>
        <v>4.8507651586786045</v>
      </c>
    </row>
    <row r="26" spans="1:4" ht="21" customHeight="1" x14ac:dyDescent="0.25">
      <c r="A26" s="49"/>
      <c r="B26" s="176"/>
      <c r="C26" s="180"/>
      <c r="D26" s="180"/>
    </row>
    <row r="27" spans="1:4" ht="21" customHeight="1" x14ac:dyDescent="0.25">
      <c r="A27" s="138" t="s">
        <v>253</v>
      </c>
      <c r="B27" s="460" t="s">
        <v>799</v>
      </c>
      <c r="C27" s="1106">
        <f>'F1'!M28</f>
        <v>1.2475572403675399</v>
      </c>
      <c r="D27" s="1106">
        <f>'F1'!N28</f>
        <v>1.5828912000000002</v>
      </c>
    </row>
    <row r="28" spans="1:4" ht="21" customHeight="1" x14ac:dyDescent="0.25">
      <c r="A28" s="49"/>
      <c r="B28" s="176"/>
      <c r="C28" s="180"/>
      <c r="D28" s="180"/>
    </row>
    <row r="29" spans="1:4" ht="21" customHeight="1" x14ac:dyDescent="0.25">
      <c r="A29" s="138" t="s">
        <v>254</v>
      </c>
      <c r="B29" s="460" t="s">
        <v>800</v>
      </c>
      <c r="C29" s="1106">
        <f>C25-C27</f>
        <v>2.4402427596324596</v>
      </c>
      <c r="D29" s="1106">
        <f ca="1">D25-D27</f>
        <v>3.2678739586786043</v>
      </c>
    </row>
    <row r="30" spans="1:4" ht="21" customHeight="1" x14ac:dyDescent="0.25">
      <c r="A30" s="49"/>
      <c r="B30" s="176"/>
      <c r="C30" s="180"/>
      <c r="D30" s="180"/>
    </row>
    <row r="31" spans="1:4" ht="21" customHeight="1" x14ac:dyDescent="0.25">
      <c r="A31" s="49">
        <v>1</v>
      </c>
      <c r="B31" s="176" t="s">
        <v>801</v>
      </c>
      <c r="C31" s="1106">
        <f ca="1">'F1'!M29+'F1'!M30</f>
        <v>1.6662502167771487</v>
      </c>
      <c r="D31" s="1106">
        <f ca="1">'F1'!N29+'F1'!N30</f>
        <v>1.4047124246786049</v>
      </c>
    </row>
    <row r="32" spans="1:4" ht="21" customHeight="1" x14ac:dyDescent="0.25">
      <c r="A32" s="49">
        <v>2</v>
      </c>
      <c r="B32" s="176" t="s">
        <v>802</v>
      </c>
      <c r="C32" s="180"/>
      <c r="D32" s="180"/>
    </row>
    <row r="33" spans="1:736" ht="21" customHeight="1" x14ac:dyDescent="0.25">
      <c r="A33" s="49"/>
      <c r="B33" s="176"/>
      <c r="C33" s="180"/>
      <c r="D33" s="180"/>
    </row>
    <row r="34" spans="1:736" ht="21" customHeight="1" x14ac:dyDescent="0.25">
      <c r="A34" s="138" t="s">
        <v>255</v>
      </c>
      <c r="B34" s="460" t="s">
        <v>803</v>
      </c>
      <c r="C34" s="1106">
        <f ca="1">SUM(C31:C33)</f>
        <v>1.6662502167771487</v>
      </c>
      <c r="D34" s="1106">
        <f ca="1">SUM(D31:D33)</f>
        <v>1.4047124246786049</v>
      </c>
    </row>
    <row r="35" spans="1:736" ht="21" customHeight="1" x14ac:dyDescent="0.25">
      <c r="A35" s="156"/>
      <c r="B35" s="462"/>
      <c r="C35" s="180"/>
      <c r="D35" s="180"/>
    </row>
    <row r="36" spans="1:736" ht="21" customHeight="1" x14ac:dyDescent="0.25">
      <c r="A36" s="138" t="s">
        <v>424</v>
      </c>
      <c r="B36" s="460" t="s">
        <v>804</v>
      </c>
      <c r="C36" s="1106">
        <f ca="1">SUM(C16:C18,C27,C34)</f>
        <v>4.866007457144689</v>
      </c>
      <c r="D36" s="1106">
        <f ca="1">SUM(D16:D18,D27,D34)</f>
        <v>4.9837735343042873</v>
      </c>
    </row>
    <row r="37" spans="1:736" ht="21" customHeight="1" x14ac:dyDescent="0.25">
      <c r="A37" s="49"/>
      <c r="B37" s="176"/>
      <c r="C37" s="180"/>
      <c r="D37" s="180"/>
    </row>
    <row r="38" spans="1:736" ht="21" customHeight="1" x14ac:dyDescent="0.25">
      <c r="A38" s="138" t="s">
        <v>428</v>
      </c>
      <c r="B38" s="460" t="s">
        <v>1182</v>
      </c>
      <c r="C38" s="1106">
        <f ca="1">C13-C36</f>
        <v>0.77399254285531072</v>
      </c>
      <c r="D38" s="1106">
        <f ca="1">D13-D36</f>
        <v>1.8631615339999996</v>
      </c>
    </row>
    <row r="39" spans="1:736" ht="21" customHeight="1" x14ac:dyDescent="0.25">
      <c r="A39" s="48"/>
      <c r="B39" s="463"/>
      <c r="C39" s="180"/>
      <c r="D39" s="180"/>
    </row>
    <row r="40" spans="1:736" s="361" customFormat="1" ht="21" customHeight="1" x14ac:dyDescent="0.25">
      <c r="A40" s="138" t="s">
        <v>429</v>
      </c>
      <c r="B40" s="460" t="s">
        <v>414</v>
      </c>
      <c r="C40" s="367"/>
      <c r="D40" s="367"/>
      <c r="E40" s="914"/>
      <c r="F40" s="914"/>
      <c r="G40" s="914"/>
      <c r="H40" s="914"/>
      <c r="I40" s="914"/>
      <c r="J40" s="914"/>
      <c r="K40" s="914"/>
      <c r="L40" s="914"/>
      <c r="M40" s="914"/>
      <c r="N40" s="914"/>
      <c r="O40" s="914"/>
      <c r="P40" s="914"/>
      <c r="Q40" s="914"/>
      <c r="R40" s="914"/>
      <c r="S40" s="914"/>
      <c r="T40" s="914"/>
      <c r="U40" s="914"/>
      <c r="V40" s="914"/>
      <c r="W40" s="914"/>
      <c r="X40" s="914"/>
      <c r="Y40" s="914"/>
      <c r="Z40" s="914"/>
      <c r="AA40" s="914"/>
      <c r="AB40" s="914"/>
      <c r="AC40" s="914"/>
      <c r="AD40" s="914"/>
      <c r="AE40" s="914"/>
      <c r="AF40" s="914"/>
      <c r="AG40" s="914"/>
      <c r="AH40" s="914"/>
      <c r="AI40" s="914"/>
      <c r="AJ40" s="914"/>
      <c r="AK40" s="914"/>
      <c r="AL40" s="914"/>
      <c r="AM40" s="914"/>
      <c r="AN40" s="914"/>
      <c r="AO40" s="914"/>
      <c r="AP40" s="914"/>
      <c r="AQ40" s="914"/>
      <c r="AR40" s="914"/>
      <c r="AS40" s="914"/>
      <c r="AT40" s="914"/>
      <c r="AU40" s="914"/>
      <c r="AV40" s="914"/>
      <c r="AW40" s="914"/>
      <c r="AX40" s="914"/>
      <c r="AY40" s="914"/>
      <c r="AZ40" s="914"/>
      <c r="BA40" s="914"/>
      <c r="BB40" s="914"/>
      <c r="BC40" s="914"/>
      <c r="BD40" s="914"/>
      <c r="BE40" s="914"/>
      <c r="BF40" s="914"/>
      <c r="BG40" s="914"/>
      <c r="BH40" s="914"/>
      <c r="BI40" s="914"/>
      <c r="BJ40" s="914"/>
      <c r="BK40" s="914"/>
      <c r="BL40" s="914"/>
      <c r="BM40" s="914"/>
      <c r="BN40" s="914"/>
      <c r="BO40" s="914"/>
      <c r="BP40" s="914"/>
      <c r="BQ40" s="914"/>
      <c r="BR40" s="914"/>
      <c r="BS40" s="914"/>
      <c r="BT40" s="914"/>
      <c r="BU40" s="914"/>
      <c r="BV40" s="914"/>
      <c r="BW40" s="914"/>
      <c r="BX40" s="914"/>
      <c r="BY40" s="914"/>
      <c r="BZ40" s="914"/>
      <c r="CA40" s="914"/>
      <c r="CB40" s="914"/>
      <c r="CC40" s="914"/>
      <c r="CD40" s="914"/>
      <c r="CE40" s="914"/>
      <c r="CF40" s="914"/>
      <c r="CG40" s="914"/>
      <c r="CH40" s="914"/>
      <c r="CI40" s="914"/>
      <c r="CJ40" s="914"/>
      <c r="CK40" s="914"/>
      <c r="CL40" s="914"/>
      <c r="CM40" s="914"/>
      <c r="CN40" s="914"/>
      <c r="CO40" s="914"/>
      <c r="CP40" s="914"/>
      <c r="CQ40" s="914"/>
      <c r="CR40" s="914"/>
      <c r="CS40" s="914"/>
      <c r="CT40" s="914"/>
      <c r="CU40" s="914"/>
      <c r="CV40" s="914"/>
      <c r="CW40" s="914"/>
      <c r="CX40" s="914"/>
      <c r="CY40" s="914"/>
      <c r="CZ40" s="914"/>
      <c r="DA40" s="914"/>
      <c r="DB40" s="914"/>
      <c r="DC40" s="914"/>
      <c r="DD40" s="914"/>
      <c r="DE40" s="914"/>
      <c r="DF40" s="914"/>
      <c r="DG40" s="914"/>
      <c r="DH40" s="914"/>
      <c r="DI40" s="914"/>
      <c r="DJ40" s="914"/>
      <c r="DK40" s="914"/>
      <c r="DL40" s="914"/>
      <c r="DM40" s="914"/>
      <c r="DN40" s="914"/>
      <c r="DO40" s="914"/>
      <c r="DP40" s="914"/>
      <c r="DQ40" s="914"/>
      <c r="DR40" s="914"/>
      <c r="DS40" s="914"/>
      <c r="DT40" s="914"/>
      <c r="DU40" s="914"/>
      <c r="DV40" s="914"/>
      <c r="DW40" s="914"/>
      <c r="DX40" s="914"/>
      <c r="DY40" s="914"/>
      <c r="DZ40" s="914"/>
      <c r="EA40" s="914"/>
      <c r="EB40" s="914"/>
      <c r="EC40" s="914"/>
      <c r="ED40" s="914"/>
      <c r="EE40" s="914"/>
      <c r="EF40" s="914"/>
      <c r="EG40" s="914"/>
      <c r="EH40" s="914"/>
      <c r="EI40" s="914"/>
      <c r="EJ40" s="914"/>
      <c r="EK40" s="914"/>
      <c r="EL40" s="914"/>
      <c r="EM40" s="914"/>
      <c r="EN40" s="914"/>
      <c r="EO40" s="914"/>
      <c r="EP40" s="914"/>
      <c r="EQ40" s="914"/>
      <c r="ER40" s="914"/>
      <c r="ES40" s="914"/>
      <c r="ET40" s="914"/>
      <c r="EU40" s="914"/>
      <c r="EV40" s="914"/>
      <c r="EW40" s="914"/>
      <c r="EX40" s="914"/>
      <c r="EY40" s="914"/>
      <c r="EZ40" s="914"/>
      <c r="FA40" s="914"/>
      <c r="FB40" s="914"/>
      <c r="FC40" s="914"/>
      <c r="FD40" s="914"/>
      <c r="FE40" s="914"/>
      <c r="FF40" s="914"/>
      <c r="FG40" s="914"/>
      <c r="FH40" s="914"/>
      <c r="FI40" s="914"/>
      <c r="FJ40" s="914"/>
      <c r="FK40" s="914"/>
      <c r="FL40" s="914"/>
      <c r="FM40" s="914"/>
      <c r="FN40" s="914"/>
      <c r="FO40" s="914"/>
      <c r="FP40" s="914"/>
      <c r="FQ40" s="914"/>
      <c r="FR40" s="914"/>
      <c r="FS40" s="914"/>
      <c r="FT40" s="914"/>
      <c r="FU40" s="914"/>
      <c r="FV40" s="914"/>
      <c r="FW40" s="914"/>
      <c r="FX40" s="914"/>
      <c r="FY40" s="914"/>
      <c r="FZ40" s="914"/>
      <c r="GA40" s="914"/>
      <c r="GB40" s="914"/>
      <c r="GC40" s="914"/>
      <c r="GD40" s="914"/>
      <c r="GE40" s="914"/>
      <c r="GF40" s="914"/>
      <c r="GG40" s="914"/>
      <c r="GH40" s="914"/>
      <c r="GI40" s="914"/>
      <c r="GJ40" s="914"/>
      <c r="GK40" s="914"/>
      <c r="GL40" s="914"/>
      <c r="GM40" s="914"/>
      <c r="GN40" s="914"/>
      <c r="GO40" s="914"/>
      <c r="GP40" s="914"/>
      <c r="GQ40" s="914"/>
      <c r="GR40" s="914"/>
      <c r="GS40" s="914"/>
      <c r="GT40" s="914"/>
      <c r="GU40" s="914"/>
      <c r="GV40" s="914"/>
      <c r="GW40" s="914"/>
      <c r="GX40" s="914"/>
      <c r="GY40" s="914"/>
      <c r="GZ40" s="914"/>
      <c r="HA40" s="914"/>
      <c r="HB40" s="914"/>
      <c r="HC40" s="914"/>
      <c r="HD40" s="914"/>
      <c r="HE40" s="914"/>
      <c r="HF40" s="914"/>
      <c r="HG40" s="914"/>
      <c r="HH40" s="914"/>
      <c r="HI40" s="914"/>
      <c r="HJ40" s="914"/>
      <c r="HK40" s="914"/>
      <c r="HL40" s="914"/>
      <c r="HM40" s="914"/>
      <c r="HN40" s="914"/>
      <c r="HO40" s="914"/>
      <c r="HP40" s="914"/>
      <c r="HQ40" s="914"/>
      <c r="HR40" s="914"/>
      <c r="HS40" s="914"/>
      <c r="HT40" s="914"/>
      <c r="HU40" s="914"/>
      <c r="HV40" s="914"/>
      <c r="HW40" s="914"/>
      <c r="HX40" s="914"/>
      <c r="HY40" s="914"/>
      <c r="HZ40" s="914"/>
      <c r="IA40" s="914"/>
      <c r="IB40" s="914"/>
      <c r="IC40" s="914"/>
      <c r="ID40" s="914"/>
      <c r="IE40" s="914"/>
      <c r="IF40" s="914"/>
      <c r="IG40" s="914"/>
      <c r="IH40" s="914"/>
      <c r="II40" s="914"/>
      <c r="IJ40" s="914"/>
      <c r="IK40" s="914"/>
      <c r="IL40" s="914"/>
      <c r="IM40" s="914"/>
      <c r="IN40" s="914"/>
      <c r="IO40" s="914"/>
      <c r="IP40" s="914"/>
      <c r="IQ40" s="914"/>
      <c r="IR40" s="914"/>
      <c r="IS40" s="914"/>
      <c r="IT40" s="914"/>
      <c r="IU40" s="914"/>
      <c r="IV40" s="914"/>
      <c r="IW40" s="914"/>
      <c r="IX40" s="914"/>
      <c r="IY40" s="914"/>
      <c r="IZ40" s="914"/>
      <c r="JA40" s="914"/>
      <c r="JB40" s="914"/>
      <c r="JC40" s="914"/>
      <c r="JD40" s="914"/>
      <c r="JE40" s="914"/>
      <c r="JF40" s="914"/>
      <c r="JG40" s="914"/>
      <c r="JH40" s="914"/>
      <c r="JI40" s="914"/>
      <c r="JJ40" s="914"/>
      <c r="JK40" s="914"/>
      <c r="JL40" s="914"/>
      <c r="JM40" s="914"/>
      <c r="JN40" s="914"/>
      <c r="JO40" s="914"/>
      <c r="JP40" s="914"/>
      <c r="JQ40" s="914"/>
      <c r="JR40" s="914"/>
      <c r="JS40" s="914"/>
      <c r="JT40" s="914"/>
      <c r="JU40" s="914"/>
      <c r="JV40" s="914"/>
      <c r="JW40" s="914"/>
      <c r="JX40" s="914"/>
      <c r="JY40" s="914"/>
      <c r="JZ40" s="914"/>
      <c r="KA40" s="914"/>
      <c r="KB40" s="914"/>
      <c r="KC40" s="914"/>
      <c r="KD40" s="914"/>
      <c r="KE40" s="914"/>
      <c r="KF40" s="914"/>
      <c r="KG40" s="914"/>
      <c r="KH40" s="914"/>
      <c r="KI40" s="914"/>
      <c r="KJ40" s="914"/>
      <c r="KK40" s="914"/>
      <c r="KL40" s="914"/>
      <c r="KM40" s="914"/>
      <c r="KN40" s="914"/>
      <c r="KO40" s="914"/>
      <c r="KP40" s="914"/>
      <c r="KQ40" s="914"/>
      <c r="KR40" s="914"/>
      <c r="KS40" s="914"/>
      <c r="KT40" s="914"/>
      <c r="KU40" s="914"/>
      <c r="KV40" s="914"/>
      <c r="KW40" s="914"/>
      <c r="KX40" s="914"/>
      <c r="KY40" s="914"/>
      <c r="KZ40" s="914"/>
      <c r="LA40" s="914"/>
      <c r="LB40" s="914"/>
      <c r="LC40" s="914"/>
      <c r="LD40" s="914"/>
      <c r="LE40" s="914"/>
      <c r="LF40" s="914"/>
      <c r="LG40" s="914"/>
      <c r="LH40" s="914"/>
      <c r="LI40" s="914"/>
      <c r="LJ40" s="914"/>
      <c r="LK40" s="914"/>
      <c r="LL40" s="914"/>
      <c r="LM40" s="914"/>
      <c r="LN40" s="914"/>
      <c r="LO40" s="914"/>
      <c r="LP40" s="914"/>
      <c r="LQ40" s="914"/>
      <c r="LR40" s="914"/>
      <c r="LS40" s="914"/>
      <c r="LT40" s="914"/>
      <c r="LU40" s="914"/>
      <c r="LV40" s="914"/>
      <c r="LW40" s="914"/>
      <c r="LX40" s="914"/>
      <c r="LY40" s="914"/>
      <c r="LZ40" s="914"/>
      <c r="MA40" s="914"/>
      <c r="MB40" s="914"/>
      <c r="MC40" s="914"/>
      <c r="MD40" s="914"/>
      <c r="ME40" s="914"/>
      <c r="MF40" s="914"/>
      <c r="MG40" s="914"/>
      <c r="MH40" s="914"/>
      <c r="MI40" s="914"/>
      <c r="MJ40" s="914"/>
      <c r="MK40" s="914"/>
      <c r="ML40" s="914"/>
      <c r="MM40" s="914"/>
      <c r="MN40" s="914"/>
      <c r="MO40" s="914"/>
      <c r="MP40" s="914"/>
      <c r="MQ40" s="914"/>
      <c r="MR40" s="914"/>
      <c r="MS40" s="914"/>
      <c r="MT40" s="914"/>
      <c r="MU40" s="914"/>
      <c r="MV40" s="914"/>
      <c r="MW40" s="914"/>
      <c r="MX40" s="914"/>
      <c r="MY40" s="914"/>
      <c r="MZ40" s="914"/>
      <c r="NA40" s="914"/>
      <c r="NB40" s="914"/>
      <c r="NC40" s="914"/>
      <c r="ND40" s="914"/>
      <c r="NE40" s="914"/>
      <c r="NF40" s="914"/>
      <c r="NG40" s="914"/>
      <c r="NH40" s="914"/>
      <c r="NI40" s="914"/>
      <c r="NJ40" s="914"/>
      <c r="NK40" s="914"/>
      <c r="NL40" s="914"/>
      <c r="NM40" s="914"/>
      <c r="NN40" s="914"/>
      <c r="NO40" s="914"/>
      <c r="NP40" s="914"/>
      <c r="NQ40" s="914"/>
      <c r="NR40" s="914"/>
      <c r="NS40" s="914"/>
      <c r="NT40" s="914"/>
      <c r="NU40" s="914"/>
      <c r="NV40" s="914"/>
      <c r="NW40" s="914"/>
      <c r="NX40" s="914"/>
      <c r="NY40" s="914"/>
      <c r="NZ40" s="914"/>
      <c r="OA40" s="914"/>
      <c r="OB40" s="914"/>
      <c r="OC40" s="914"/>
      <c r="OD40" s="914"/>
      <c r="OE40" s="914"/>
      <c r="OF40" s="914"/>
      <c r="OG40" s="914"/>
      <c r="OH40" s="914"/>
      <c r="OI40" s="914"/>
      <c r="OJ40" s="914"/>
      <c r="OK40" s="914"/>
      <c r="OL40" s="914"/>
      <c r="OM40" s="914"/>
      <c r="ON40" s="914"/>
      <c r="OO40" s="914"/>
      <c r="OP40" s="914"/>
      <c r="OQ40" s="914"/>
      <c r="OR40" s="914"/>
      <c r="OS40" s="914"/>
      <c r="OT40" s="914"/>
      <c r="OU40" s="914"/>
      <c r="OV40" s="914"/>
      <c r="OW40" s="914"/>
      <c r="OX40" s="914"/>
      <c r="OY40" s="914"/>
      <c r="OZ40" s="914"/>
      <c r="PA40" s="914"/>
      <c r="PB40" s="914"/>
      <c r="PC40" s="914"/>
      <c r="PD40" s="914"/>
      <c r="PE40" s="914"/>
      <c r="PF40" s="914"/>
      <c r="PG40" s="914"/>
      <c r="PH40" s="914"/>
      <c r="PI40" s="914"/>
      <c r="PJ40" s="914"/>
      <c r="PK40" s="914"/>
      <c r="PL40" s="914"/>
      <c r="PM40" s="914"/>
      <c r="PN40" s="914"/>
      <c r="PO40" s="914"/>
      <c r="PP40" s="914"/>
      <c r="PQ40" s="914"/>
      <c r="PR40" s="914"/>
      <c r="PS40" s="914"/>
      <c r="PT40" s="914"/>
      <c r="PU40" s="914"/>
      <c r="PV40" s="914"/>
      <c r="PW40" s="914"/>
      <c r="PX40" s="914"/>
      <c r="PY40" s="914"/>
      <c r="PZ40" s="914"/>
      <c r="QA40" s="914"/>
      <c r="QB40" s="914"/>
      <c r="QC40" s="914"/>
      <c r="QD40" s="914"/>
      <c r="QE40" s="914"/>
      <c r="QF40" s="914"/>
      <c r="QG40" s="914"/>
      <c r="QH40" s="914"/>
      <c r="QI40" s="914"/>
      <c r="QJ40" s="914"/>
      <c r="QK40" s="914"/>
      <c r="QL40" s="914"/>
      <c r="QM40" s="914"/>
      <c r="QN40" s="914"/>
      <c r="QO40" s="914"/>
      <c r="QP40" s="914"/>
      <c r="QQ40" s="914"/>
      <c r="QR40" s="914"/>
      <c r="QS40" s="914"/>
      <c r="QT40" s="914"/>
      <c r="QU40" s="914"/>
      <c r="QV40" s="914"/>
      <c r="QW40" s="914"/>
      <c r="QX40" s="914"/>
      <c r="QY40" s="914"/>
      <c r="QZ40" s="914"/>
      <c r="RA40" s="914"/>
      <c r="RB40" s="914"/>
      <c r="RC40" s="914"/>
      <c r="RD40" s="914"/>
      <c r="RE40" s="914"/>
      <c r="RF40" s="914"/>
      <c r="RG40" s="914"/>
      <c r="RH40" s="914"/>
      <c r="RI40" s="914"/>
      <c r="RJ40" s="914"/>
      <c r="RK40" s="914"/>
      <c r="RL40" s="914"/>
      <c r="RM40" s="914"/>
      <c r="RN40" s="914"/>
      <c r="RO40" s="914"/>
      <c r="RP40" s="914"/>
      <c r="RQ40" s="914"/>
      <c r="RR40" s="914"/>
      <c r="RS40" s="914"/>
      <c r="RT40" s="914"/>
      <c r="RU40" s="914"/>
      <c r="RV40" s="914"/>
      <c r="RW40" s="914"/>
      <c r="RX40" s="914"/>
      <c r="RY40" s="914"/>
      <c r="RZ40" s="914"/>
      <c r="SA40" s="914"/>
      <c r="SB40" s="914"/>
      <c r="SC40" s="914"/>
      <c r="SD40" s="914"/>
      <c r="SE40" s="914"/>
      <c r="SF40" s="914"/>
      <c r="SG40" s="914"/>
      <c r="SH40" s="914"/>
      <c r="SI40" s="914"/>
      <c r="SJ40" s="914"/>
      <c r="SK40" s="914"/>
      <c r="SL40" s="914"/>
      <c r="SM40" s="914"/>
      <c r="SN40" s="914"/>
      <c r="SO40" s="914"/>
      <c r="SP40" s="914"/>
      <c r="SQ40" s="914"/>
      <c r="SR40" s="914"/>
      <c r="SS40" s="914"/>
      <c r="ST40" s="914"/>
      <c r="SU40" s="914"/>
      <c r="SV40" s="914"/>
      <c r="SW40" s="914"/>
      <c r="SX40" s="914"/>
      <c r="SY40" s="914"/>
      <c r="SZ40" s="914"/>
      <c r="TA40" s="914"/>
      <c r="TB40" s="914"/>
      <c r="TC40" s="914"/>
      <c r="TD40" s="914"/>
      <c r="TE40" s="914"/>
      <c r="TF40" s="914"/>
      <c r="TG40" s="914"/>
      <c r="TH40" s="914"/>
      <c r="TI40" s="914"/>
      <c r="TJ40" s="914"/>
      <c r="TK40" s="914"/>
      <c r="TL40" s="914"/>
      <c r="TM40" s="914"/>
      <c r="TN40" s="914"/>
      <c r="TO40" s="914"/>
      <c r="TP40" s="914"/>
      <c r="TQ40" s="914"/>
      <c r="TR40" s="914"/>
      <c r="TS40" s="914"/>
      <c r="TT40" s="914"/>
      <c r="TU40" s="914"/>
      <c r="TV40" s="914"/>
      <c r="TW40" s="914"/>
      <c r="TX40" s="914"/>
      <c r="TY40" s="914"/>
      <c r="TZ40" s="914"/>
      <c r="UA40" s="914"/>
      <c r="UB40" s="914"/>
      <c r="UC40" s="914"/>
      <c r="UD40" s="914"/>
      <c r="UE40" s="914"/>
      <c r="UF40" s="914"/>
      <c r="UG40" s="914"/>
      <c r="UH40" s="914"/>
      <c r="UI40" s="914"/>
      <c r="UJ40" s="914"/>
      <c r="UK40" s="914"/>
      <c r="UL40" s="914"/>
      <c r="UM40" s="914"/>
      <c r="UN40" s="914"/>
      <c r="UO40" s="914"/>
      <c r="UP40" s="914"/>
      <c r="UQ40" s="914"/>
      <c r="UR40" s="914"/>
      <c r="US40" s="914"/>
      <c r="UT40" s="914"/>
      <c r="UU40" s="914"/>
      <c r="UV40" s="914"/>
      <c r="UW40" s="914"/>
      <c r="UX40" s="914"/>
      <c r="UY40" s="914"/>
      <c r="UZ40" s="914"/>
      <c r="VA40" s="914"/>
      <c r="VB40" s="914"/>
      <c r="VC40" s="914"/>
      <c r="VD40" s="914"/>
      <c r="VE40" s="914"/>
      <c r="VF40" s="914"/>
      <c r="VG40" s="914"/>
      <c r="VH40" s="914"/>
      <c r="VI40" s="914"/>
      <c r="VJ40" s="914"/>
      <c r="VK40" s="914"/>
      <c r="VL40" s="914"/>
      <c r="VM40" s="914"/>
      <c r="VN40" s="914"/>
      <c r="VO40" s="914"/>
      <c r="VP40" s="914"/>
      <c r="VQ40" s="914"/>
      <c r="VR40" s="914"/>
      <c r="VS40" s="914"/>
      <c r="VT40" s="914"/>
      <c r="VU40" s="914"/>
      <c r="VV40" s="914"/>
      <c r="VW40" s="914"/>
      <c r="VX40" s="914"/>
      <c r="VY40" s="914"/>
      <c r="VZ40" s="914"/>
      <c r="WA40" s="914"/>
      <c r="WB40" s="914"/>
      <c r="WC40" s="914"/>
      <c r="WD40" s="914"/>
      <c r="WE40" s="914"/>
      <c r="WF40" s="914"/>
      <c r="WG40" s="914"/>
      <c r="WH40" s="914"/>
      <c r="WI40" s="914"/>
      <c r="WJ40" s="914"/>
      <c r="WK40" s="914"/>
      <c r="WL40" s="914"/>
      <c r="WM40" s="914"/>
      <c r="WN40" s="914"/>
      <c r="WO40" s="914"/>
      <c r="WP40" s="914"/>
      <c r="WQ40" s="914"/>
      <c r="WR40" s="914"/>
      <c r="WS40" s="914"/>
      <c r="WT40" s="914"/>
      <c r="WU40" s="914"/>
      <c r="WV40" s="914"/>
      <c r="WW40" s="914"/>
      <c r="WX40" s="914"/>
      <c r="WY40" s="914"/>
      <c r="WZ40" s="914"/>
      <c r="XA40" s="914"/>
      <c r="XB40" s="914"/>
      <c r="XC40" s="914"/>
      <c r="XD40" s="914"/>
      <c r="XE40" s="914"/>
      <c r="XF40" s="914"/>
      <c r="XG40" s="914"/>
      <c r="XH40" s="914"/>
      <c r="XI40" s="914"/>
      <c r="XJ40" s="914"/>
      <c r="XK40" s="914"/>
      <c r="XL40" s="914"/>
      <c r="XM40" s="914"/>
      <c r="XN40" s="914"/>
      <c r="XO40" s="914"/>
      <c r="XP40" s="914"/>
      <c r="XQ40" s="914"/>
      <c r="XR40" s="914"/>
      <c r="XS40" s="914"/>
      <c r="XT40" s="914"/>
      <c r="XU40" s="914"/>
      <c r="XV40" s="914"/>
      <c r="XW40" s="914"/>
      <c r="XX40" s="914"/>
      <c r="XY40" s="914"/>
      <c r="XZ40" s="914"/>
      <c r="YA40" s="914"/>
      <c r="YB40" s="914"/>
      <c r="YC40" s="914"/>
      <c r="YD40" s="914"/>
      <c r="YE40" s="914"/>
      <c r="YF40" s="914"/>
      <c r="YG40" s="914"/>
      <c r="YH40" s="914"/>
      <c r="YI40" s="914"/>
      <c r="YJ40" s="914"/>
      <c r="YK40" s="914"/>
      <c r="YL40" s="914"/>
      <c r="YM40" s="914"/>
      <c r="YN40" s="914"/>
      <c r="YO40" s="914"/>
      <c r="YP40" s="914"/>
      <c r="YQ40" s="914"/>
      <c r="YR40" s="914"/>
      <c r="YS40" s="914"/>
      <c r="YT40" s="914"/>
      <c r="YU40" s="914"/>
      <c r="YV40" s="914"/>
      <c r="YW40" s="914"/>
      <c r="YX40" s="914"/>
      <c r="YY40" s="914"/>
      <c r="YZ40" s="914"/>
      <c r="ZA40" s="914"/>
      <c r="ZB40" s="914"/>
      <c r="ZC40" s="914"/>
      <c r="ZD40" s="914"/>
      <c r="ZE40" s="914"/>
      <c r="ZF40" s="914"/>
      <c r="ZG40" s="914"/>
      <c r="ZH40" s="914"/>
      <c r="ZI40" s="914"/>
      <c r="ZJ40" s="914"/>
      <c r="ZK40" s="914"/>
      <c r="ZL40" s="914"/>
      <c r="ZM40" s="914"/>
      <c r="ZN40" s="914"/>
      <c r="ZO40" s="914"/>
      <c r="ZP40" s="914"/>
      <c r="ZQ40" s="914"/>
      <c r="ZR40" s="914"/>
      <c r="ZS40" s="914"/>
      <c r="ZT40" s="914"/>
      <c r="ZU40" s="914"/>
      <c r="ZV40" s="914"/>
      <c r="ZW40" s="914"/>
      <c r="ZX40" s="914"/>
      <c r="ZY40" s="914"/>
      <c r="ZZ40" s="914"/>
      <c r="AAA40" s="914"/>
      <c r="AAB40" s="914"/>
      <c r="AAC40" s="914"/>
      <c r="AAD40" s="914"/>
      <c r="AAE40" s="914"/>
      <c r="AAF40" s="914"/>
      <c r="AAG40" s="914"/>
      <c r="AAH40" s="914"/>
      <c r="AAI40" s="914"/>
      <c r="AAJ40" s="914"/>
      <c r="AAK40" s="914"/>
      <c r="AAL40" s="914"/>
      <c r="AAM40" s="914"/>
      <c r="AAN40" s="914"/>
      <c r="AAO40" s="914"/>
      <c r="AAP40" s="914"/>
      <c r="AAQ40" s="914"/>
      <c r="AAR40" s="914"/>
      <c r="AAS40" s="914"/>
      <c r="AAT40" s="914"/>
      <c r="AAU40" s="914"/>
      <c r="AAV40" s="914"/>
      <c r="AAW40" s="914"/>
      <c r="AAX40" s="914"/>
      <c r="AAY40" s="914"/>
      <c r="AAZ40" s="914"/>
      <c r="ABA40" s="914"/>
      <c r="ABB40" s="914"/>
      <c r="ABC40" s="914"/>
      <c r="ABD40" s="914"/>
      <c r="ABE40" s="914"/>
      <c r="ABF40" s="914"/>
      <c r="ABG40" s="914"/>
      <c r="ABH40" s="914"/>
    </row>
    <row r="41" spans="1:736" ht="21" customHeight="1" x14ac:dyDescent="0.25">
      <c r="A41" s="48"/>
      <c r="B41" s="463"/>
      <c r="C41" s="180"/>
      <c r="D41" s="180"/>
      <c r="E41" s="914"/>
      <c r="F41" s="914"/>
      <c r="G41" s="914"/>
      <c r="H41" s="914"/>
      <c r="I41" s="914"/>
      <c r="J41" s="914"/>
      <c r="K41" s="914"/>
      <c r="L41" s="914"/>
      <c r="M41" s="914"/>
      <c r="N41" s="914"/>
      <c r="O41" s="914"/>
      <c r="P41" s="914"/>
      <c r="Q41" s="914"/>
      <c r="R41" s="914"/>
      <c r="S41" s="914"/>
      <c r="T41" s="914"/>
      <c r="U41" s="914"/>
      <c r="V41" s="914"/>
      <c r="W41" s="914"/>
      <c r="X41" s="914"/>
      <c r="Y41" s="914"/>
      <c r="Z41" s="914"/>
      <c r="AA41" s="914"/>
      <c r="AB41" s="914"/>
      <c r="AC41" s="914"/>
      <c r="AD41" s="914"/>
      <c r="AE41" s="914"/>
      <c r="AF41" s="914"/>
      <c r="AG41" s="914"/>
      <c r="AH41" s="914"/>
      <c r="AI41" s="914"/>
      <c r="AJ41" s="914"/>
      <c r="AK41" s="914"/>
      <c r="AL41" s="914"/>
      <c r="AM41" s="914"/>
      <c r="AN41" s="914"/>
      <c r="AO41" s="914"/>
      <c r="AP41" s="914"/>
      <c r="AQ41" s="914"/>
      <c r="AR41" s="914"/>
      <c r="AS41" s="914"/>
      <c r="AT41" s="914"/>
      <c r="AU41" s="914"/>
      <c r="AV41" s="914"/>
      <c r="AW41" s="914"/>
      <c r="AX41" s="914"/>
      <c r="AY41" s="914"/>
      <c r="AZ41" s="914"/>
      <c r="BA41" s="914"/>
      <c r="BB41" s="914"/>
      <c r="BC41" s="914"/>
      <c r="BD41" s="914"/>
      <c r="BE41" s="914"/>
      <c r="BF41" s="914"/>
      <c r="BG41" s="914"/>
      <c r="BH41" s="914"/>
      <c r="BI41" s="914"/>
      <c r="BJ41" s="914"/>
      <c r="BK41" s="914"/>
      <c r="BL41" s="914"/>
      <c r="BM41" s="914"/>
      <c r="BN41" s="914"/>
      <c r="BO41" s="914"/>
      <c r="BP41" s="914"/>
      <c r="BQ41" s="914"/>
      <c r="BR41" s="914"/>
      <c r="BS41" s="914"/>
      <c r="BT41" s="914"/>
      <c r="BU41" s="914"/>
      <c r="BV41" s="914"/>
      <c r="BW41" s="914"/>
      <c r="BX41" s="914"/>
      <c r="BY41" s="914"/>
      <c r="BZ41" s="914"/>
      <c r="CA41" s="914"/>
      <c r="CB41" s="914"/>
      <c r="CC41" s="914"/>
      <c r="CD41" s="914"/>
      <c r="CE41" s="914"/>
      <c r="CF41" s="914"/>
      <c r="CG41" s="914"/>
      <c r="CH41" s="914"/>
      <c r="CI41" s="914"/>
      <c r="CJ41" s="914"/>
      <c r="CK41" s="914"/>
      <c r="CL41" s="914"/>
      <c r="CM41" s="914"/>
      <c r="CN41" s="914"/>
      <c r="CO41" s="914"/>
      <c r="CP41" s="914"/>
      <c r="CQ41" s="914"/>
      <c r="CR41" s="914"/>
      <c r="CS41" s="914"/>
      <c r="CT41" s="914"/>
      <c r="CU41" s="914"/>
      <c r="CV41" s="914"/>
      <c r="CW41" s="914"/>
      <c r="CX41" s="914"/>
      <c r="CY41" s="914"/>
      <c r="CZ41" s="914"/>
      <c r="DA41" s="914"/>
      <c r="DB41" s="914"/>
      <c r="DC41" s="914"/>
      <c r="DD41" s="914"/>
      <c r="DE41" s="914"/>
      <c r="DF41" s="914"/>
      <c r="DG41" s="914"/>
      <c r="DH41" s="914"/>
      <c r="DI41" s="914"/>
      <c r="DJ41" s="914"/>
      <c r="DK41" s="914"/>
      <c r="DL41" s="914"/>
      <c r="DM41" s="914"/>
      <c r="DN41" s="914"/>
      <c r="DO41" s="914"/>
      <c r="DP41" s="914"/>
      <c r="DQ41" s="914"/>
      <c r="DR41" s="914"/>
      <c r="DS41" s="914"/>
      <c r="DT41" s="914"/>
      <c r="DU41" s="914"/>
      <c r="DV41" s="914"/>
      <c r="DW41" s="914"/>
      <c r="DX41" s="914"/>
      <c r="DY41" s="914"/>
      <c r="DZ41" s="914"/>
      <c r="EA41" s="914"/>
      <c r="EB41" s="914"/>
      <c r="EC41" s="914"/>
      <c r="ED41" s="914"/>
      <c r="EE41" s="914"/>
      <c r="EF41" s="914"/>
      <c r="EG41" s="914"/>
      <c r="EH41" s="914"/>
      <c r="EI41" s="914"/>
      <c r="EJ41" s="914"/>
      <c r="EK41" s="914"/>
      <c r="EL41" s="914"/>
      <c r="EM41" s="914"/>
      <c r="EN41" s="914"/>
      <c r="EO41" s="914"/>
      <c r="EP41" s="914"/>
      <c r="EQ41" s="914"/>
      <c r="ER41" s="914"/>
      <c r="ES41" s="914"/>
      <c r="ET41" s="914"/>
      <c r="EU41" s="914"/>
      <c r="EV41" s="914"/>
      <c r="EW41" s="914"/>
      <c r="EX41" s="914"/>
      <c r="EY41" s="914"/>
      <c r="EZ41" s="914"/>
      <c r="FA41" s="914"/>
      <c r="FB41" s="914"/>
      <c r="FC41" s="914"/>
      <c r="FD41" s="914"/>
      <c r="FE41" s="914"/>
      <c r="FF41" s="914"/>
      <c r="FG41" s="914"/>
      <c r="FH41" s="914"/>
      <c r="FI41" s="914"/>
      <c r="FJ41" s="914"/>
      <c r="FK41" s="914"/>
      <c r="FL41" s="914"/>
      <c r="FM41" s="914"/>
      <c r="FN41" s="914"/>
      <c r="FO41" s="914"/>
      <c r="FP41" s="914"/>
      <c r="FQ41" s="914"/>
      <c r="FR41" s="914"/>
      <c r="FS41" s="914"/>
      <c r="FT41" s="914"/>
      <c r="FU41" s="914"/>
      <c r="FV41" s="914"/>
      <c r="FW41" s="914"/>
      <c r="FX41" s="914"/>
      <c r="FY41" s="914"/>
      <c r="FZ41" s="914"/>
      <c r="GA41" s="914"/>
      <c r="GB41" s="914"/>
      <c r="GC41" s="914"/>
      <c r="GD41" s="914"/>
      <c r="GE41" s="914"/>
      <c r="GF41" s="914"/>
      <c r="GG41" s="914"/>
      <c r="GH41" s="914"/>
      <c r="GI41" s="914"/>
      <c r="GJ41" s="914"/>
      <c r="GK41" s="914"/>
      <c r="GL41" s="914"/>
      <c r="GM41" s="914"/>
      <c r="GN41" s="914"/>
      <c r="GO41" s="914"/>
      <c r="GP41" s="914"/>
      <c r="GQ41" s="914"/>
      <c r="GR41" s="914"/>
      <c r="GS41" s="914"/>
      <c r="GT41" s="914"/>
      <c r="GU41" s="914"/>
      <c r="GV41" s="914"/>
      <c r="GW41" s="914"/>
      <c r="GX41" s="914"/>
      <c r="GY41" s="914"/>
      <c r="GZ41" s="914"/>
      <c r="HA41" s="914"/>
      <c r="HB41" s="914"/>
      <c r="HC41" s="914"/>
      <c r="HD41" s="914"/>
      <c r="HE41" s="914"/>
      <c r="HF41" s="914"/>
      <c r="HG41" s="914"/>
      <c r="HH41" s="914"/>
      <c r="HI41" s="914"/>
      <c r="HJ41" s="914"/>
      <c r="HK41" s="914"/>
      <c r="HL41" s="914"/>
      <c r="HM41" s="914"/>
      <c r="HN41" s="914"/>
      <c r="HO41" s="914"/>
      <c r="HP41" s="914"/>
      <c r="HQ41" s="914"/>
      <c r="HR41" s="914"/>
      <c r="HS41" s="914"/>
      <c r="HT41" s="914"/>
      <c r="HU41" s="914"/>
      <c r="HV41" s="914"/>
      <c r="HW41" s="914"/>
      <c r="HX41" s="914"/>
      <c r="HY41" s="914"/>
      <c r="HZ41" s="914"/>
      <c r="IA41" s="914"/>
      <c r="IB41" s="914"/>
      <c r="IC41" s="914"/>
      <c r="ID41" s="914"/>
      <c r="IE41" s="914"/>
      <c r="IF41" s="914"/>
      <c r="IG41" s="914"/>
      <c r="IH41" s="914"/>
      <c r="II41" s="914"/>
      <c r="IJ41" s="914"/>
      <c r="IK41" s="914"/>
      <c r="IL41" s="914"/>
      <c r="IM41" s="914"/>
      <c r="IN41" s="914"/>
      <c r="IO41" s="914"/>
      <c r="IP41" s="914"/>
      <c r="IQ41" s="914"/>
      <c r="IR41" s="914"/>
      <c r="IS41" s="914"/>
      <c r="IT41" s="914"/>
      <c r="IU41" s="914"/>
      <c r="IV41" s="914"/>
      <c r="IW41" s="914"/>
      <c r="IX41" s="914"/>
      <c r="IY41" s="914"/>
      <c r="IZ41" s="914"/>
      <c r="JA41" s="914"/>
      <c r="JB41" s="914"/>
      <c r="JC41" s="914"/>
      <c r="JD41" s="914"/>
      <c r="JE41" s="914"/>
      <c r="JF41" s="914"/>
      <c r="JG41" s="914"/>
      <c r="JH41" s="914"/>
      <c r="JI41" s="914"/>
      <c r="JJ41" s="914"/>
      <c r="JK41" s="914"/>
      <c r="JL41" s="914"/>
      <c r="JM41" s="914"/>
      <c r="JN41" s="914"/>
      <c r="JO41" s="914"/>
      <c r="JP41" s="914"/>
      <c r="JQ41" s="914"/>
      <c r="JR41" s="914"/>
      <c r="JS41" s="914"/>
      <c r="JT41" s="914"/>
      <c r="JU41" s="914"/>
      <c r="JV41" s="914"/>
      <c r="JW41" s="914"/>
      <c r="JX41" s="914"/>
      <c r="JY41" s="914"/>
      <c r="JZ41" s="914"/>
      <c r="KA41" s="914"/>
      <c r="KB41" s="914"/>
      <c r="KC41" s="914"/>
      <c r="KD41" s="914"/>
      <c r="KE41" s="914"/>
      <c r="KF41" s="914"/>
      <c r="KG41" s="914"/>
      <c r="KH41" s="914"/>
      <c r="KI41" s="914"/>
      <c r="KJ41" s="914"/>
      <c r="KK41" s="914"/>
      <c r="KL41" s="914"/>
      <c r="KM41" s="914"/>
      <c r="KN41" s="914"/>
      <c r="KO41" s="914"/>
      <c r="KP41" s="914"/>
      <c r="KQ41" s="914"/>
      <c r="KR41" s="914"/>
      <c r="KS41" s="914"/>
      <c r="KT41" s="914"/>
      <c r="KU41" s="914"/>
      <c r="KV41" s="914"/>
      <c r="KW41" s="914"/>
      <c r="KX41" s="914"/>
      <c r="KY41" s="914"/>
      <c r="KZ41" s="914"/>
      <c r="LA41" s="914"/>
      <c r="LB41" s="914"/>
      <c r="LC41" s="914"/>
      <c r="LD41" s="914"/>
      <c r="LE41" s="914"/>
      <c r="LF41" s="914"/>
      <c r="LG41" s="914"/>
      <c r="LH41" s="914"/>
      <c r="LI41" s="914"/>
      <c r="LJ41" s="914"/>
      <c r="LK41" s="914"/>
      <c r="LL41" s="914"/>
      <c r="LM41" s="914"/>
      <c r="LN41" s="914"/>
      <c r="LO41" s="914"/>
      <c r="LP41" s="914"/>
      <c r="LQ41" s="914"/>
      <c r="LR41" s="914"/>
      <c r="LS41" s="914"/>
      <c r="LT41" s="914"/>
      <c r="LU41" s="914"/>
      <c r="LV41" s="914"/>
      <c r="LW41" s="914"/>
      <c r="LX41" s="914"/>
      <c r="LY41" s="914"/>
      <c r="LZ41" s="914"/>
      <c r="MA41" s="914"/>
      <c r="MB41" s="914"/>
      <c r="MC41" s="914"/>
      <c r="MD41" s="914"/>
      <c r="ME41" s="914"/>
      <c r="MF41" s="914"/>
      <c r="MG41" s="914"/>
      <c r="MH41" s="914"/>
      <c r="MI41" s="914"/>
      <c r="MJ41" s="914"/>
      <c r="MK41" s="914"/>
      <c r="ML41" s="914"/>
      <c r="MM41" s="914"/>
      <c r="MN41" s="914"/>
      <c r="MO41" s="914"/>
      <c r="MP41" s="914"/>
      <c r="MQ41" s="914"/>
      <c r="MR41" s="914"/>
      <c r="MS41" s="914"/>
      <c r="MT41" s="914"/>
      <c r="MU41" s="914"/>
      <c r="MV41" s="914"/>
      <c r="MW41" s="914"/>
      <c r="MX41" s="914"/>
      <c r="MY41" s="914"/>
      <c r="MZ41" s="914"/>
      <c r="NA41" s="914"/>
      <c r="NB41" s="914"/>
      <c r="NC41" s="914"/>
      <c r="ND41" s="914"/>
      <c r="NE41" s="914"/>
      <c r="NF41" s="914"/>
      <c r="NG41" s="914"/>
      <c r="NH41" s="914"/>
      <c r="NI41" s="914"/>
      <c r="NJ41" s="914"/>
      <c r="NK41" s="914"/>
      <c r="NL41" s="914"/>
      <c r="NM41" s="914"/>
      <c r="NN41" s="914"/>
      <c r="NO41" s="914"/>
      <c r="NP41" s="914"/>
      <c r="NQ41" s="914"/>
      <c r="NR41" s="914"/>
      <c r="NS41" s="914"/>
      <c r="NT41" s="914"/>
      <c r="NU41" s="914"/>
      <c r="NV41" s="914"/>
      <c r="NW41" s="914"/>
      <c r="NX41" s="914"/>
      <c r="NY41" s="914"/>
      <c r="NZ41" s="914"/>
      <c r="OA41" s="914"/>
      <c r="OB41" s="914"/>
      <c r="OC41" s="914"/>
      <c r="OD41" s="914"/>
      <c r="OE41" s="914"/>
      <c r="OF41" s="914"/>
      <c r="OG41" s="914"/>
      <c r="OH41" s="914"/>
      <c r="OI41" s="914"/>
      <c r="OJ41" s="914"/>
      <c r="OK41" s="914"/>
      <c r="OL41" s="914"/>
      <c r="OM41" s="914"/>
      <c r="ON41" s="914"/>
      <c r="OO41" s="914"/>
      <c r="OP41" s="914"/>
      <c r="OQ41" s="914"/>
      <c r="OR41" s="914"/>
      <c r="OS41" s="914"/>
      <c r="OT41" s="914"/>
      <c r="OU41" s="914"/>
      <c r="OV41" s="914"/>
      <c r="OW41" s="914"/>
      <c r="OX41" s="914"/>
      <c r="OY41" s="914"/>
      <c r="OZ41" s="914"/>
      <c r="PA41" s="914"/>
      <c r="PB41" s="914"/>
      <c r="PC41" s="914"/>
      <c r="PD41" s="914"/>
      <c r="PE41" s="914"/>
      <c r="PF41" s="914"/>
      <c r="PG41" s="914"/>
      <c r="PH41" s="914"/>
      <c r="PI41" s="914"/>
      <c r="PJ41" s="914"/>
      <c r="PK41" s="914"/>
      <c r="PL41" s="914"/>
      <c r="PM41" s="914"/>
      <c r="PN41" s="914"/>
      <c r="PO41" s="914"/>
      <c r="PP41" s="914"/>
      <c r="PQ41" s="914"/>
      <c r="PR41" s="914"/>
      <c r="PS41" s="914"/>
      <c r="PT41" s="914"/>
      <c r="PU41" s="914"/>
      <c r="PV41" s="914"/>
      <c r="PW41" s="914"/>
      <c r="PX41" s="914"/>
      <c r="PY41" s="914"/>
      <c r="PZ41" s="914"/>
      <c r="QA41" s="914"/>
      <c r="QB41" s="914"/>
      <c r="QC41" s="914"/>
      <c r="QD41" s="914"/>
      <c r="QE41" s="914"/>
      <c r="QF41" s="914"/>
      <c r="QG41" s="914"/>
      <c r="QH41" s="914"/>
      <c r="QI41" s="914"/>
      <c r="QJ41" s="914"/>
      <c r="QK41" s="914"/>
      <c r="QL41" s="914"/>
      <c r="QM41" s="914"/>
      <c r="QN41" s="914"/>
      <c r="QO41" s="914"/>
      <c r="QP41" s="914"/>
      <c r="QQ41" s="914"/>
      <c r="QR41" s="914"/>
      <c r="QS41" s="914"/>
      <c r="QT41" s="914"/>
      <c r="QU41" s="914"/>
      <c r="QV41" s="914"/>
      <c r="QW41" s="914"/>
      <c r="QX41" s="914"/>
      <c r="QY41" s="914"/>
      <c r="QZ41" s="914"/>
      <c r="RA41" s="914"/>
      <c r="RB41" s="914"/>
      <c r="RC41" s="914"/>
      <c r="RD41" s="914"/>
      <c r="RE41" s="914"/>
      <c r="RF41" s="914"/>
      <c r="RG41" s="914"/>
      <c r="RH41" s="914"/>
      <c r="RI41" s="914"/>
      <c r="RJ41" s="914"/>
      <c r="RK41" s="914"/>
      <c r="RL41" s="914"/>
      <c r="RM41" s="914"/>
      <c r="RN41" s="914"/>
      <c r="RO41" s="914"/>
      <c r="RP41" s="914"/>
      <c r="RQ41" s="914"/>
      <c r="RR41" s="914"/>
      <c r="RS41" s="914"/>
      <c r="RT41" s="914"/>
      <c r="RU41" s="914"/>
      <c r="RV41" s="914"/>
      <c r="RW41" s="914"/>
      <c r="RX41" s="914"/>
      <c r="RY41" s="914"/>
      <c r="RZ41" s="914"/>
      <c r="SA41" s="914"/>
      <c r="SB41" s="914"/>
      <c r="SC41" s="914"/>
      <c r="SD41" s="914"/>
      <c r="SE41" s="914"/>
      <c r="SF41" s="914"/>
      <c r="SG41" s="914"/>
      <c r="SH41" s="914"/>
      <c r="SI41" s="914"/>
      <c r="SJ41" s="914"/>
      <c r="SK41" s="914"/>
      <c r="SL41" s="914"/>
      <c r="SM41" s="914"/>
      <c r="SN41" s="914"/>
      <c r="SO41" s="914"/>
      <c r="SP41" s="914"/>
      <c r="SQ41" s="914"/>
      <c r="SR41" s="914"/>
      <c r="SS41" s="914"/>
      <c r="ST41" s="914"/>
      <c r="SU41" s="914"/>
      <c r="SV41" s="914"/>
      <c r="SW41" s="914"/>
      <c r="SX41" s="914"/>
      <c r="SY41" s="914"/>
      <c r="SZ41" s="914"/>
      <c r="TA41" s="914"/>
      <c r="TB41" s="914"/>
      <c r="TC41" s="914"/>
      <c r="TD41" s="914"/>
      <c r="TE41" s="914"/>
      <c r="TF41" s="914"/>
      <c r="TG41" s="914"/>
      <c r="TH41" s="914"/>
      <c r="TI41" s="914"/>
      <c r="TJ41" s="914"/>
      <c r="TK41" s="914"/>
      <c r="TL41" s="914"/>
      <c r="TM41" s="914"/>
      <c r="TN41" s="914"/>
      <c r="TO41" s="914"/>
      <c r="TP41" s="914"/>
      <c r="TQ41" s="914"/>
      <c r="TR41" s="914"/>
      <c r="TS41" s="914"/>
      <c r="TT41" s="914"/>
      <c r="TU41" s="914"/>
      <c r="TV41" s="914"/>
      <c r="TW41" s="914"/>
      <c r="TX41" s="914"/>
      <c r="TY41" s="914"/>
      <c r="TZ41" s="914"/>
      <c r="UA41" s="914"/>
      <c r="UB41" s="914"/>
      <c r="UC41" s="914"/>
      <c r="UD41" s="914"/>
      <c r="UE41" s="914"/>
      <c r="UF41" s="914"/>
      <c r="UG41" s="914"/>
      <c r="UH41" s="914"/>
      <c r="UI41" s="914"/>
      <c r="UJ41" s="914"/>
      <c r="UK41" s="914"/>
      <c r="UL41" s="914"/>
      <c r="UM41" s="914"/>
      <c r="UN41" s="914"/>
      <c r="UO41" s="914"/>
      <c r="UP41" s="914"/>
      <c r="UQ41" s="914"/>
      <c r="UR41" s="914"/>
      <c r="US41" s="914"/>
      <c r="UT41" s="914"/>
      <c r="UU41" s="914"/>
      <c r="UV41" s="914"/>
      <c r="UW41" s="914"/>
      <c r="UX41" s="914"/>
      <c r="UY41" s="914"/>
      <c r="UZ41" s="914"/>
      <c r="VA41" s="914"/>
      <c r="VB41" s="914"/>
      <c r="VC41" s="914"/>
      <c r="VD41" s="914"/>
      <c r="VE41" s="914"/>
      <c r="VF41" s="914"/>
      <c r="VG41" s="914"/>
      <c r="VH41" s="914"/>
      <c r="VI41" s="914"/>
      <c r="VJ41" s="914"/>
      <c r="VK41" s="914"/>
      <c r="VL41" s="914"/>
      <c r="VM41" s="914"/>
      <c r="VN41" s="914"/>
      <c r="VO41" s="914"/>
      <c r="VP41" s="914"/>
      <c r="VQ41" s="914"/>
      <c r="VR41" s="914"/>
      <c r="VS41" s="914"/>
      <c r="VT41" s="914"/>
      <c r="VU41" s="914"/>
      <c r="VV41" s="914"/>
      <c r="VW41" s="914"/>
      <c r="VX41" s="914"/>
      <c r="VY41" s="914"/>
      <c r="VZ41" s="914"/>
      <c r="WA41" s="914"/>
      <c r="WB41" s="914"/>
      <c r="WC41" s="914"/>
      <c r="WD41" s="914"/>
      <c r="WE41" s="914"/>
      <c r="WF41" s="914"/>
      <c r="WG41" s="914"/>
      <c r="WH41" s="914"/>
      <c r="WI41" s="914"/>
      <c r="WJ41" s="914"/>
      <c r="WK41" s="914"/>
      <c r="WL41" s="914"/>
      <c r="WM41" s="914"/>
      <c r="WN41" s="914"/>
      <c r="WO41" s="914"/>
      <c r="WP41" s="914"/>
      <c r="WQ41" s="914"/>
      <c r="WR41" s="914"/>
      <c r="WS41" s="914"/>
      <c r="WT41" s="914"/>
      <c r="WU41" s="914"/>
      <c r="WV41" s="914"/>
      <c r="WW41" s="914"/>
      <c r="WX41" s="914"/>
      <c r="WY41" s="914"/>
      <c r="WZ41" s="914"/>
      <c r="XA41" s="914"/>
      <c r="XB41" s="914"/>
      <c r="XC41" s="914"/>
      <c r="XD41" s="914"/>
      <c r="XE41" s="914"/>
      <c r="XF41" s="914"/>
      <c r="XG41" s="914"/>
      <c r="XH41" s="914"/>
      <c r="XI41" s="914"/>
      <c r="XJ41" s="914"/>
      <c r="XK41" s="914"/>
      <c r="XL41" s="914"/>
      <c r="XM41" s="914"/>
      <c r="XN41" s="914"/>
      <c r="XO41" s="914"/>
      <c r="XP41" s="914"/>
      <c r="XQ41" s="914"/>
      <c r="XR41" s="914"/>
      <c r="XS41" s="914"/>
      <c r="XT41" s="914"/>
      <c r="XU41" s="914"/>
      <c r="XV41" s="914"/>
      <c r="XW41" s="914"/>
      <c r="XX41" s="914"/>
      <c r="XY41" s="914"/>
      <c r="XZ41" s="914"/>
      <c r="YA41" s="914"/>
      <c r="YB41" s="914"/>
      <c r="YC41" s="914"/>
      <c r="YD41" s="914"/>
      <c r="YE41" s="914"/>
      <c r="YF41" s="914"/>
      <c r="YG41" s="914"/>
      <c r="YH41" s="914"/>
      <c r="YI41" s="914"/>
      <c r="YJ41" s="914"/>
      <c r="YK41" s="914"/>
      <c r="YL41" s="914"/>
      <c r="YM41" s="914"/>
      <c r="YN41" s="914"/>
      <c r="YO41" s="914"/>
      <c r="YP41" s="914"/>
      <c r="YQ41" s="914"/>
      <c r="YR41" s="914"/>
      <c r="YS41" s="914"/>
      <c r="YT41" s="914"/>
      <c r="YU41" s="914"/>
      <c r="YV41" s="914"/>
      <c r="YW41" s="914"/>
      <c r="YX41" s="914"/>
      <c r="YY41" s="914"/>
      <c r="YZ41" s="914"/>
      <c r="ZA41" s="914"/>
      <c r="ZB41" s="914"/>
      <c r="ZC41" s="914"/>
      <c r="ZD41" s="914"/>
      <c r="ZE41" s="914"/>
      <c r="ZF41" s="914"/>
      <c r="ZG41" s="914"/>
      <c r="ZH41" s="914"/>
      <c r="ZI41" s="914"/>
      <c r="ZJ41" s="914"/>
      <c r="ZK41" s="914"/>
      <c r="ZL41" s="914"/>
      <c r="ZM41" s="914"/>
      <c r="ZN41" s="914"/>
      <c r="ZO41" s="914"/>
      <c r="ZP41" s="914"/>
      <c r="ZQ41" s="914"/>
      <c r="ZR41" s="914"/>
      <c r="ZS41" s="914"/>
      <c r="ZT41" s="914"/>
      <c r="ZU41" s="914"/>
      <c r="ZV41" s="914"/>
      <c r="ZW41" s="914"/>
      <c r="ZX41" s="914"/>
      <c r="ZY41" s="914"/>
      <c r="ZZ41" s="914"/>
      <c r="AAA41" s="914"/>
      <c r="AAB41" s="914"/>
      <c r="AAC41" s="914"/>
      <c r="AAD41" s="914"/>
      <c r="AAE41" s="914"/>
      <c r="AAF41" s="914"/>
      <c r="AAG41" s="914"/>
      <c r="AAH41" s="914"/>
      <c r="AAI41" s="914"/>
      <c r="AAJ41" s="914"/>
      <c r="AAK41" s="914"/>
      <c r="AAL41" s="914"/>
      <c r="AAM41" s="914"/>
      <c r="AAN41" s="914"/>
      <c r="AAO41" s="914"/>
      <c r="AAP41" s="914"/>
      <c r="AAQ41" s="914"/>
      <c r="AAR41" s="914"/>
      <c r="AAS41" s="914"/>
      <c r="AAT41" s="914"/>
      <c r="AAU41" s="914"/>
      <c r="AAV41" s="914"/>
      <c r="AAW41" s="914"/>
      <c r="AAX41" s="914"/>
      <c r="AAY41" s="914"/>
      <c r="AAZ41" s="914"/>
      <c r="ABA41" s="914"/>
      <c r="ABB41" s="914"/>
      <c r="ABC41" s="914"/>
      <c r="ABD41" s="914"/>
      <c r="ABE41" s="914"/>
      <c r="ABF41" s="914"/>
      <c r="ABG41" s="914"/>
      <c r="ABH41" s="914"/>
    </row>
    <row r="42" spans="1:736" s="361" customFormat="1" ht="21" customHeight="1" x14ac:dyDescent="0.25">
      <c r="A42" s="138" t="s">
        <v>805</v>
      </c>
      <c r="B42" s="460" t="s">
        <v>806</v>
      </c>
      <c r="C42" s="367"/>
      <c r="D42" s="367"/>
      <c r="E42" s="914"/>
      <c r="F42" s="914"/>
      <c r="G42" s="914"/>
      <c r="H42" s="914"/>
      <c r="I42" s="914"/>
      <c r="J42" s="914"/>
      <c r="K42" s="914"/>
      <c r="L42" s="914"/>
      <c r="M42" s="914"/>
      <c r="N42" s="914"/>
      <c r="O42" s="914"/>
      <c r="P42" s="914"/>
      <c r="Q42" s="914"/>
      <c r="R42" s="914"/>
      <c r="S42" s="914"/>
      <c r="T42" s="914"/>
      <c r="U42" s="914"/>
      <c r="V42" s="914"/>
      <c r="W42" s="914"/>
      <c r="X42" s="914"/>
      <c r="Y42" s="914"/>
      <c r="Z42" s="914"/>
      <c r="AA42" s="914"/>
      <c r="AB42" s="914"/>
      <c r="AC42" s="914"/>
      <c r="AD42" s="914"/>
      <c r="AE42" s="914"/>
      <c r="AF42" s="914"/>
      <c r="AG42" s="914"/>
      <c r="AH42" s="914"/>
      <c r="AI42" s="914"/>
      <c r="AJ42" s="914"/>
      <c r="AK42" s="914"/>
      <c r="AL42" s="914"/>
      <c r="AM42" s="914"/>
      <c r="AN42" s="914"/>
      <c r="AO42" s="914"/>
      <c r="AP42" s="914"/>
      <c r="AQ42" s="914"/>
      <c r="AR42" s="914"/>
      <c r="AS42" s="914"/>
      <c r="AT42" s="914"/>
      <c r="AU42" s="914"/>
      <c r="AV42" s="914"/>
      <c r="AW42" s="914"/>
      <c r="AX42" s="914"/>
      <c r="AY42" s="914"/>
      <c r="AZ42" s="914"/>
      <c r="BA42" s="914"/>
      <c r="BB42" s="914"/>
      <c r="BC42" s="914"/>
      <c r="BD42" s="914"/>
      <c r="BE42" s="914"/>
      <c r="BF42" s="914"/>
      <c r="BG42" s="914"/>
      <c r="BH42" s="914"/>
      <c r="BI42" s="914"/>
      <c r="BJ42" s="914"/>
      <c r="BK42" s="914"/>
      <c r="BL42" s="914"/>
      <c r="BM42" s="914"/>
      <c r="BN42" s="914"/>
      <c r="BO42" s="914"/>
      <c r="BP42" s="914"/>
      <c r="BQ42" s="914"/>
      <c r="BR42" s="914"/>
      <c r="BS42" s="914"/>
      <c r="BT42" s="914"/>
      <c r="BU42" s="914"/>
      <c r="BV42" s="914"/>
      <c r="BW42" s="914"/>
      <c r="BX42" s="914"/>
      <c r="BY42" s="914"/>
      <c r="BZ42" s="914"/>
      <c r="CA42" s="914"/>
      <c r="CB42" s="914"/>
      <c r="CC42" s="914"/>
      <c r="CD42" s="914"/>
      <c r="CE42" s="914"/>
      <c r="CF42" s="914"/>
      <c r="CG42" s="914"/>
      <c r="CH42" s="914"/>
      <c r="CI42" s="914"/>
      <c r="CJ42" s="914"/>
      <c r="CK42" s="914"/>
      <c r="CL42" s="914"/>
      <c r="CM42" s="914"/>
      <c r="CN42" s="914"/>
      <c r="CO42" s="914"/>
      <c r="CP42" s="914"/>
      <c r="CQ42" s="914"/>
      <c r="CR42" s="914"/>
      <c r="CS42" s="914"/>
      <c r="CT42" s="914"/>
      <c r="CU42" s="914"/>
      <c r="CV42" s="914"/>
      <c r="CW42" s="914"/>
      <c r="CX42" s="914"/>
      <c r="CY42" s="914"/>
      <c r="CZ42" s="914"/>
      <c r="DA42" s="914"/>
      <c r="DB42" s="914"/>
      <c r="DC42" s="914"/>
      <c r="DD42" s="914"/>
      <c r="DE42" s="914"/>
      <c r="DF42" s="914"/>
      <c r="DG42" s="914"/>
      <c r="DH42" s="914"/>
      <c r="DI42" s="914"/>
      <c r="DJ42" s="914"/>
      <c r="DK42" s="914"/>
      <c r="DL42" s="914"/>
      <c r="DM42" s="914"/>
      <c r="DN42" s="914"/>
      <c r="DO42" s="914"/>
      <c r="DP42" s="914"/>
      <c r="DQ42" s="914"/>
      <c r="DR42" s="914"/>
      <c r="DS42" s="914"/>
      <c r="DT42" s="914"/>
      <c r="DU42" s="914"/>
      <c r="DV42" s="914"/>
      <c r="DW42" s="914"/>
      <c r="DX42" s="914"/>
      <c r="DY42" s="914"/>
      <c r="DZ42" s="914"/>
      <c r="EA42" s="914"/>
      <c r="EB42" s="914"/>
      <c r="EC42" s="914"/>
      <c r="ED42" s="914"/>
      <c r="EE42" s="914"/>
      <c r="EF42" s="914"/>
      <c r="EG42" s="914"/>
      <c r="EH42" s="914"/>
      <c r="EI42" s="914"/>
      <c r="EJ42" s="914"/>
      <c r="EK42" s="914"/>
      <c r="EL42" s="914"/>
      <c r="EM42" s="914"/>
      <c r="EN42" s="914"/>
      <c r="EO42" s="914"/>
      <c r="EP42" s="914"/>
      <c r="EQ42" s="914"/>
      <c r="ER42" s="914"/>
      <c r="ES42" s="914"/>
      <c r="ET42" s="914"/>
      <c r="EU42" s="914"/>
      <c r="EV42" s="914"/>
      <c r="EW42" s="914"/>
      <c r="EX42" s="914"/>
      <c r="EY42" s="914"/>
      <c r="EZ42" s="914"/>
      <c r="FA42" s="914"/>
      <c r="FB42" s="914"/>
      <c r="FC42" s="914"/>
      <c r="FD42" s="914"/>
      <c r="FE42" s="914"/>
      <c r="FF42" s="914"/>
      <c r="FG42" s="914"/>
      <c r="FH42" s="914"/>
      <c r="FI42" s="914"/>
      <c r="FJ42" s="914"/>
      <c r="FK42" s="914"/>
      <c r="FL42" s="914"/>
      <c r="FM42" s="914"/>
      <c r="FN42" s="914"/>
      <c r="FO42" s="914"/>
      <c r="FP42" s="914"/>
      <c r="FQ42" s="914"/>
      <c r="FR42" s="914"/>
      <c r="FS42" s="914"/>
      <c r="FT42" s="914"/>
      <c r="FU42" s="914"/>
      <c r="FV42" s="914"/>
      <c r="FW42" s="914"/>
      <c r="FX42" s="914"/>
      <c r="FY42" s="914"/>
      <c r="FZ42" s="914"/>
      <c r="GA42" s="914"/>
      <c r="GB42" s="914"/>
      <c r="GC42" s="914"/>
      <c r="GD42" s="914"/>
      <c r="GE42" s="914"/>
      <c r="GF42" s="914"/>
      <c r="GG42" s="914"/>
      <c r="GH42" s="914"/>
      <c r="GI42" s="914"/>
      <c r="GJ42" s="914"/>
      <c r="GK42" s="914"/>
      <c r="GL42" s="914"/>
      <c r="GM42" s="914"/>
      <c r="GN42" s="914"/>
      <c r="GO42" s="914"/>
      <c r="GP42" s="914"/>
      <c r="GQ42" s="914"/>
      <c r="GR42" s="914"/>
      <c r="GS42" s="914"/>
      <c r="GT42" s="914"/>
      <c r="GU42" s="914"/>
      <c r="GV42" s="914"/>
      <c r="GW42" s="914"/>
      <c r="GX42" s="914"/>
      <c r="GY42" s="914"/>
      <c r="GZ42" s="914"/>
      <c r="HA42" s="914"/>
      <c r="HB42" s="914"/>
      <c r="HC42" s="914"/>
      <c r="HD42" s="914"/>
      <c r="HE42" s="914"/>
      <c r="HF42" s="914"/>
      <c r="HG42" s="914"/>
      <c r="HH42" s="914"/>
      <c r="HI42" s="914"/>
      <c r="HJ42" s="914"/>
      <c r="HK42" s="914"/>
      <c r="HL42" s="914"/>
      <c r="HM42" s="914"/>
      <c r="HN42" s="914"/>
      <c r="HO42" s="914"/>
      <c r="HP42" s="914"/>
      <c r="HQ42" s="914"/>
      <c r="HR42" s="914"/>
      <c r="HS42" s="914"/>
      <c r="HT42" s="914"/>
      <c r="HU42" s="914"/>
      <c r="HV42" s="914"/>
      <c r="HW42" s="914"/>
      <c r="HX42" s="914"/>
      <c r="HY42" s="914"/>
      <c r="HZ42" s="914"/>
      <c r="IA42" s="914"/>
      <c r="IB42" s="914"/>
      <c r="IC42" s="914"/>
      <c r="ID42" s="914"/>
      <c r="IE42" s="914"/>
      <c r="IF42" s="914"/>
      <c r="IG42" s="914"/>
      <c r="IH42" s="914"/>
      <c r="II42" s="914"/>
      <c r="IJ42" s="914"/>
      <c r="IK42" s="914"/>
      <c r="IL42" s="914"/>
      <c r="IM42" s="914"/>
      <c r="IN42" s="914"/>
      <c r="IO42" s="914"/>
      <c r="IP42" s="914"/>
      <c r="IQ42" s="914"/>
      <c r="IR42" s="914"/>
      <c r="IS42" s="914"/>
      <c r="IT42" s="914"/>
      <c r="IU42" s="914"/>
      <c r="IV42" s="914"/>
      <c r="IW42" s="914"/>
      <c r="IX42" s="914"/>
      <c r="IY42" s="914"/>
      <c r="IZ42" s="914"/>
      <c r="JA42" s="914"/>
      <c r="JB42" s="914"/>
      <c r="JC42" s="914"/>
      <c r="JD42" s="914"/>
      <c r="JE42" s="914"/>
      <c r="JF42" s="914"/>
      <c r="JG42" s="914"/>
      <c r="JH42" s="914"/>
      <c r="JI42" s="914"/>
      <c r="JJ42" s="914"/>
      <c r="JK42" s="914"/>
      <c r="JL42" s="914"/>
      <c r="JM42" s="914"/>
      <c r="JN42" s="914"/>
      <c r="JO42" s="914"/>
      <c r="JP42" s="914"/>
      <c r="JQ42" s="914"/>
      <c r="JR42" s="914"/>
      <c r="JS42" s="914"/>
      <c r="JT42" s="914"/>
      <c r="JU42" s="914"/>
      <c r="JV42" s="914"/>
      <c r="JW42" s="914"/>
      <c r="JX42" s="914"/>
      <c r="JY42" s="914"/>
      <c r="JZ42" s="914"/>
      <c r="KA42" s="914"/>
      <c r="KB42" s="914"/>
      <c r="KC42" s="914"/>
      <c r="KD42" s="914"/>
      <c r="KE42" s="914"/>
      <c r="KF42" s="914"/>
      <c r="KG42" s="914"/>
      <c r="KH42" s="914"/>
      <c r="KI42" s="914"/>
      <c r="KJ42" s="914"/>
      <c r="KK42" s="914"/>
      <c r="KL42" s="914"/>
      <c r="KM42" s="914"/>
      <c r="KN42" s="914"/>
      <c r="KO42" s="914"/>
      <c r="KP42" s="914"/>
      <c r="KQ42" s="914"/>
      <c r="KR42" s="914"/>
      <c r="KS42" s="914"/>
      <c r="KT42" s="914"/>
      <c r="KU42" s="914"/>
      <c r="KV42" s="914"/>
      <c r="KW42" s="914"/>
      <c r="KX42" s="914"/>
      <c r="KY42" s="914"/>
      <c r="KZ42" s="914"/>
      <c r="LA42" s="914"/>
      <c r="LB42" s="914"/>
      <c r="LC42" s="914"/>
      <c r="LD42" s="914"/>
      <c r="LE42" s="914"/>
      <c r="LF42" s="914"/>
      <c r="LG42" s="914"/>
      <c r="LH42" s="914"/>
      <c r="LI42" s="914"/>
      <c r="LJ42" s="914"/>
      <c r="LK42" s="914"/>
      <c r="LL42" s="914"/>
      <c r="LM42" s="914"/>
      <c r="LN42" s="914"/>
      <c r="LO42" s="914"/>
      <c r="LP42" s="914"/>
      <c r="LQ42" s="914"/>
      <c r="LR42" s="914"/>
      <c r="LS42" s="914"/>
      <c r="LT42" s="914"/>
      <c r="LU42" s="914"/>
      <c r="LV42" s="914"/>
      <c r="LW42" s="914"/>
      <c r="LX42" s="914"/>
      <c r="LY42" s="914"/>
      <c r="LZ42" s="914"/>
      <c r="MA42" s="914"/>
      <c r="MB42" s="914"/>
      <c r="MC42" s="914"/>
      <c r="MD42" s="914"/>
      <c r="ME42" s="914"/>
      <c r="MF42" s="914"/>
      <c r="MG42" s="914"/>
      <c r="MH42" s="914"/>
      <c r="MI42" s="914"/>
      <c r="MJ42" s="914"/>
      <c r="MK42" s="914"/>
      <c r="ML42" s="914"/>
      <c r="MM42" s="914"/>
      <c r="MN42" s="914"/>
      <c r="MO42" s="914"/>
      <c r="MP42" s="914"/>
      <c r="MQ42" s="914"/>
      <c r="MR42" s="914"/>
      <c r="MS42" s="914"/>
      <c r="MT42" s="914"/>
      <c r="MU42" s="914"/>
      <c r="MV42" s="914"/>
      <c r="MW42" s="914"/>
      <c r="MX42" s="914"/>
      <c r="MY42" s="914"/>
      <c r="MZ42" s="914"/>
      <c r="NA42" s="914"/>
      <c r="NB42" s="914"/>
      <c r="NC42" s="914"/>
      <c r="ND42" s="914"/>
      <c r="NE42" s="914"/>
      <c r="NF42" s="914"/>
      <c r="NG42" s="914"/>
      <c r="NH42" s="914"/>
      <c r="NI42" s="914"/>
      <c r="NJ42" s="914"/>
      <c r="NK42" s="914"/>
      <c r="NL42" s="914"/>
      <c r="NM42" s="914"/>
      <c r="NN42" s="914"/>
      <c r="NO42" s="914"/>
      <c r="NP42" s="914"/>
      <c r="NQ42" s="914"/>
      <c r="NR42" s="914"/>
      <c r="NS42" s="914"/>
      <c r="NT42" s="914"/>
      <c r="NU42" s="914"/>
      <c r="NV42" s="914"/>
      <c r="NW42" s="914"/>
      <c r="NX42" s="914"/>
      <c r="NY42" s="914"/>
      <c r="NZ42" s="914"/>
      <c r="OA42" s="914"/>
      <c r="OB42" s="914"/>
      <c r="OC42" s="914"/>
      <c r="OD42" s="914"/>
      <c r="OE42" s="914"/>
      <c r="OF42" s="914"/>
      <c r="OG42" s="914"/>
      <c r="OH42" s="914"/>
      <c r="OI42" s="914"/>
      <c r="OJ42" s="914"/>
      <c r="OK42" s="914"/>
      <c r="OL42" s="914"/>
      <c r="OM42" s="914"/>
      <c r="ON42" s="914"/>
      <c r="OO42" s="914"/>
      <c r="OP42" s="914"/>
      <c r="OQ42" s="914"/>
      <c r="OR42" s="914"/>
      <c r="OS42" s="914"/>
      <c r="OT42" s="914"/>
      <c r="OU42" s="914"/>
      <c r="OV42" s="914"/>
      <c r="OW42" s="914"/>
      <c r="OX42" s="914"/>
      <c r="OY42" s="914"/>
      <c r="OZ42" s="914"/>
      <c r="PA42" s="914"/>
      <c r="PB42" s="914"/>
      <c r="PC42" s="914"/>
      <c r="PD42" s="914"/>
      <c r="PE42" s="914"/>
      <c r="PF42" s="914"/>
      <c r="PG42" s="914"/>
      <c r="PH42" s="914"/>
      <c r="PI42" s="914"/>
      <c r="PJ42" s="914"/>
      <c r="PK42" s="914"/>
      <c r="PL42" s="914"/>
      <c r="PM42" s="914"/>
      <c r="PN42" s="914"/>
      <c r="PO42" s="914"/>
      <c r="PP42" s="914"/>
      <c r="PQ42" s="914"/>
      <c r="PR42" s="914"/>
      <c r="PS42" s="914"/>
      <c r="PT42" s="914"/>
      <c r="PU42" s="914"/>
      <c r="PV42" s="914"/>
      <c r="PW42" s="914"/>
      <c r="PX42" s="914"/>
      <c r="PY42" s="914"/>
      <c r="PZ42" s="914"/>
      <c r="QA42" s="914"/>
      <c r="QB42" s="914"/>
      <c r="QC42" s="914"/>
      <c r="QD42" s="914"/>
      <c r="QE42" s="914"/>
      <c r="QF42" s="914"/>
      <c r="QG42" s="914"/>
      <c r="QH42" s="914"/>
      <c r="QI42" s="914"/>
      <c r="QJ42" s="914"/>
      <c r="QK42" s="914"/>
      <c r="QL42" s="914"/>
      <c r="QM42" s="914"/>
      <c r="QN42" s="914"/>
      <c r="QO42" s="914"/>
      <c r="QP42" s="914"/>
      <c r="QQ42" s="914"/>
      <c r="QR42" s="914"/>
      <c r="QS42" s="914"/>
      <c r="QT42" s="914"/>
      <c r="QU42" s="914"/>
      <c r="QV42" s="914"/>
      <c r="QW42" s="914"/>
      <c r="QX42" s="914"/>
      <c r="QY42" s="914"/>
      <c r="QZ42" s="914"/>
      <c r="RA42" s="914"/>
      <c r="RB42" s="914"/>
      <c r="RC42" s="914"/>
      <c r="RD42" s="914"/>
      <c r="RE42" s="914"/>
      <c r="RF42" s="914"/>
      <c r="RG42" s="914"/>
      <c r="RH42" s="914"/>
      <c r="RI42" s="914"/>
      <c r="RJ42" s="914"/>
      <c r="RK42" s="914"/>
      <c r="RL42" s="914"/>
      <c r="RM42" s="914"/>
      <c r="RN42" s="914"/>
      <c r="RO42" s="914"/>
      <c r="RP42" s="914"/>
      <c r="RQ42" s="914"/>
      <c r="RR42" s="914"/>
      <c r="RS42" s="914"/>
      <c r="RT42" s="914"/>
      <c r="RU42" s="914"/>
      <c r="RV42" s="914"/>
      <c r="RW42" s="914"/>
      <c r="RX42" s="914"/>
      <c r="RY42" s="914"/>
      <c r="RZ42" s="914"/>
      <c r="SA42" s="914"/>
      <c r="SB42" s="914"/>
      <c r="SC42" s="914"/>
      <c r="SD42" s="914"/>
      <c r="SE42" s="914"/>
      <c r="SF42" s="914"/>
      <c r="SG42" s="914"/>
      <c r="SH42" s="914"/>
      <c r="SI42" s="914"/>
      <c r="SJ42" s="914"/>
      <c r="SK42" s="914"/>
      <c r="SL42" s="914"/>
      <c r="SM42" s="914"/>
      <c r="SN42" s="914"/>
      <c r="SO42" s="914"/>
      <c r="SP42" s="914"/>
      <c r="SQ42" s="914"/>
      <c r="SR42" s="914"/>
      <c r="SS42" s="914"/>
      <c r="ST42" s="914"/>
      <c r="SU42" s="914"/>
      <c r="SV42" s="914"/>
      <c r="SW42" s="914"/>
      <c r="SX42" s="914"/>
      <c r="SY42" s="914"/>
      <c r="SZ42" s="914"/>
      <c r="TA42" s="914"/>
      <c r="TB42" s="914"/>
      <c r="TC42" s="914"/>
      <c r="TD42" s="914"/>
      <c r="TE42" s="914"/>
      <c r="TF42" s="914"/>
      <c r="TG42" s="914"/>
      <c r="TH42" s="914"/>
      <c r="TI42" s="914"/>
      <c r="TJ42" s="914"/>
      <c r="TK42" s="914"/>
      <c r="TL42" s="914"/>
      <c r="TM42" s="914"/>
      <c r="TN42" s="914"/>
      <c r="TO42" s="914"/>
      <c r="TP42" s="914"/>
      <c r="TQ42" s="914"/>
      <c r="TR42" s="914"/>
      <c r="TS42" s="914"/>
      <c r="TT42" s="914"/>
      <c r="TU42" s="914"/>
      <c r="TV42" s="914"/>
      <c r="TW42" s="914"/>
      <c r="TX42" s="914"/>
      <c r="TY42" s="914"/>
      <c r="TZ42" s="914"/>
      <c r="UA42" s="914"/>
      <c r="UB42" s="914"/>
      <c r="UC42" s="914"/>
      <c r="UD42" s="914"/>
      <c r="UE42" s="914"/>
      <c r="UF42" s="914"/>
      <c r="UG42" s="914"/>
      <c r="UH42" s="914"/>
      <c r="UI42" s="914"/>
      <c r="UJ42" s="914"/>
      <c r="UK42" s="914"/>
      <c r="UL42" s="914"/>
      <c r="UM42" s="914"/>
      <c r="UN42" s="914"/>
      <c r="UO42" s="914"/>
      <c r="UP42" s="914"/>
      <c r="UQ42" s="914"/>
      <c r="UR42" s="914"/>
      <c r="US42" s="914"/>
      <c r="UT42" s="914"/>
      <c r="UU42" s="914"/>
      <c r="UV42" s="914"/>
      <c r="UW42" s="914"/>
      <c r="UX42" s="914"/>
      <c r="UY42" s="914"/>
      <c r="UZ42" s="914"/>
      <c r="VA42" s="914"/>
      <c r="VB42" s="914"/>
      <c r="VC42" s="914"/>
      <c r="VD42" s="914"/>
      <c r="VE42" s="914"/>
      <c r="VF42" s="914"/>
      <c r="VG42" s="914"/>
      <c r="VH42" s="914"/>
      <c r="VI42" s="914"/>
      <c r="VJ42" s="914"/>
      <c r="VK42" s="914"/>
      <c r="VL42" s="914"/>
      <c r="VM42" s="914"/>
      <c r="VN42" s="914"/>
      <c r="VO42" s="914"/>
      <c r="VP42" s="914"/>
      <c r="VQ42" s="914"/>
      <c r="VR42" s="914"/>
      <c r="VS42" s="914"/>
      <c r="VT42" s="914"/>
      <c r="VU42" s="914"/>
      <c r="VV42" s="914"/>
      <c r="VW42" s="914"/>
      <c r="VX42" s="914"/>
      <c r="VY42" s="914"/>
      <c r="VZ42" s="914"/>
      <c r="WA42" s="914"/>
      <c r="WB42" s="914"/>
      <c r="WC42" s="914"/>
      <c r="WD42" s="914"/>
      <c r="WE42" s="914"/>
      <c r="WF42" s="914"/>
      <c r="WG42" s="914"/>
      <c r="WH42" s="914"/>
      <c r="WI42" s="914"/>
      <c r="WJ42" s="914"/>
      <c r="WK42" s="914"/>
      <c r="WL42" s="914"/>
      <c r="WM42" s="914"/>
      <c r="WN42" s="914"/>
      <c r="WO42" s="914"/>
      <c r="WP42" s="914"/>
      <c r="WQ42" s="914"/>
      <c r="WR42" s="914"/>
      <c r="WS42" s="914"/>
      <c r="WT42" s="914"/>
      <c r="WU42" s="914"/>
      <c r="WV42" s="914"/>
      <c r="WW42" s="914"/>
      <c r="WX42" s="914"/>
      <c r="WY42" s="914"/>
      <c r="WZ42" s="914"/>
      <c r="XA42" s="914"/>
      <c r="XB42" s="914"/>
      <c r="XC42" s="914"/>
      <c r="XD42" s="914"/>
      <c r="XE42" s="914"/>
      <c r="XF42" s="914"/>
      <c r="XG42" s="914"/>
      <c r="XH42" s="914"/>
      <c r="XI42" s="914"/>
      <c r="XJ42" s="914"/>
      <c r="XK42" s="914"/>
      <c r="XL42" s="914"/>
      <c r="XM42" s="914"/>
      <c r="XN42" s="914"/>
      <c r="XO42" s="914"/>
      <c r="XP42" s="914"/>
      <c r="XQ42" s="914"/>
      <c r="XR42" s="914"/>
      <c r="XS42" s="914"/>
      <c r="XT42" s="914"/>
      <c r="XU42" s="914"/>
      <c r="XV42" s="914"/>
      <c r="XW42" s="914"/>
      <c r="XX42" s="914"/>
      <c r="XY42" s="914"/>
      <c r="XZ42" s="914"/>
      <c r="YA42" s="914"/>
      <c r="YB42" s="914"/>
      <c r="YC42" s="914"/>
      <c r="YD42" s="914"/>
      <c r="YE42" s="914"/>
      <c r="YF42" s="914"/>
      <c r="YG42" s="914"/>
      <c r="YH42" s="914"/>
      <c r="YI42" s="914"/>
      <c r="YJ42" s="914"/>
      <c r="YK42" s="914"/>
      <c r="YL42" s="914"/>
      <c r="YM42" s="914"/>
      <c r="YN42" s="914"/>
      <c r="YO42" s="914"/>
      <c r="YP42" s="914"/>
      <c r="YQ42" s="914"/>
      <c r="YR42" s="914"/>
      <c r="YS42" s="914"/>
      <c r="YT42" s="914"/>
      <c r="YU42" s="914"/>
      <c r="YV42" s="914"/>
      <c r="YW42" s="914"/>
      <c r="YX42" s="914"/>
      <c r="YY42" s="914"/>
      <c r="YZ42" s="914"/>
      <c r="ZA42" s="914"/>
      <c r="ZB42" s="914"/>
      <c r="ZC42" s="914"/>
      <c r="ZD42" s="914"/>
      <c r="ZE42" s="914"/>
      <c r="ZF42" s="914"/>
      <c r="ZG42" s="914"/>
      <c r="ZH42" s="914"/>
      <c r="ZI42" s="914"/>
      <c r="ZJ42" s="914"/>
      <c r="ZK42" s="914"/>
      <c r="ZL42" s="914"/>
      <c r="ZM42" s="914"/>
      <c r="ZN42" s="914"/>
      <c r="ZO42" s="914"/>
      <c r="ZP42" s="914"/>
      <c r="ZQ42" s="914"/>
      <c r="ZR42" s="914"/>
      <c r="ZS42" s="914"/>
      <c r="ZT42" s="914"/>
      <c r="ZU42" s="914"/>
      <c r="ZV42" s="914"/>
      <c r="ZW42" s="914"/>
      <c r="ZX42" s="914"/>
      <c r="ZY42" s="914"/>
      <c r="ZZ42" s="914"/>
      <c r="AAA42" s="914"/>
      <c r="AAB42" s="914"/>
      <c r="AAC42" s="914"/>
      <c r="AAD42" s="914"/>
      <c r="AAE42" s="914"/>
      <c r="AAF42" s="914"/>
      <c r="AAG42" s="914"/>
      <c r="AAH42" s="914"/>
      <c r="AAI42" s="914"/>
      <c r="AAJ42" s="914"/>
      <c r="AAK42" s="914"/>
      <c r="AAL42" s="914"/>
      <c r="AAM42" s="914"/>
      <c r="AAN42" s="914"/>
      <c r="AAO42" s="914"/>
      <c r="AAP42" s="914"/>
      <c r="AAQ42" s="914"/>
      <c r="AAR42" s="914"/>
      <c r="AAS42" s="914"/>
      <c r="AAT42" s="914"/>
      <c r="AAU42" s="914"/>
      <c r="AAV42" s="914"/>
      <c r="AAW42" s="914"/>
      <c r="AAX42" s="914"/>
      <c r="AAY42" s="914"/>
      <c r="AAZ42" s="914"/>
      <c r="ABA42" s="914"/>
      <c r="ABB42" s="914"/>
      <c r="ABC42" s="914"/>
      <c r="ABD42" s="914"/>
      <c r="ABE42" s="914"/>
      <c r="ABF42" s="914"/>
      <c r="ABG42" s="914"/>
      <c r="ABH42" s="914"/>
    </row>
    <row r="43" spans="1:736" ht="21" customHeight="1" x14ac:dyDescent="0.25">
      <c r="A43" s="360"/>
      <c r="B43" s="464"/>
      <c r="C43" s="180"/>
      <c r="D43" s="180"/>
      <c r="E43" s="914"/>
      <c r="F43" s="914"/>
      <c r="G43" s="914"/>
      <c r="H43" s="914"/>
      <c r="I43" s="914"/>
      <c r="J43" s="914"/>
      <c r="K43" s="914"/>
      <c r="L43" s="914"/>
      <c r="M43" s="914"/>
      <c r="N43" s="914"/>
      <c r="O43" s="914"/>
      <c r="P43" s="914"/>
      <c r="Q43" s="914"/>
      <c r="R43" s="914"/>
      <c r="S43" s="914"/>
      <c r="T43" s="914"/>
      <c r="U43" s="914"/>
      <c r="V43" s="914"/>
      <c r="W43" s="914"/>
      <c r="X43" s="914"/>
      <c r="Y43" s="914"/>
      <c r="Z43" s="914"/>
      <c r="AA43" s="914"/>
      <c r="AB43" s="914"/>
      <c r="AC43" s="914"/>
      <c r="AD43" s="914"/>
      <c r="AE43" s="914"/>
      <c r="AF43" s="914"/>
      <c r="AG43" s="914"/>
      <c r="AH43" s="914"/>
      <c r="AI43" s="914"/>
      <c r="AJ43" s="914"/>
      <c r="AK43" s="914"/>
      <c r="AL43" s="914"/>
      <c r="AM43" s="914"/>
      <c r="AN43" s="914"/>
      <c r="AO43" s="914"/>
      <c r="AP43" s="914"/>
      <c r="AQ43" s="914"/>
      <c r="AR43" s="914"/>
      <c r="AS43" s="914"/>
      <c r="AT43" s="914"/>
      <c r="AU43" s="914"/>
      <c r="AV43" s="914"/>
      <c r="AW43" s="914"/>
      <c r="AX43" s="914"/>
      <c r="AY43" s="914"/>
      <c r="AZ43" s="914"/>
      <c r="BA43" s="914"/>
      <c r="BB43" s="914"/>
      <c r="BC43" s="914"/>
      <c r="BD43" s="914"/>
      <c r="BE43" s="914"/>
      <c r="BF43" s="914"/>
      <c r="BG43" s="914"/>
      <c r="BH43" s="914"/>
      <c r="BI43" s="914"/>
      <c r="BJ43" s="914"/>
      <c r="BK43" s="914"/>
      <c r="BL43" s="914"/>
      <c r="BM43" s="914"/>
      <c r="BN43" s="914"/>
      <c r="BO43" s="914"/>
      <c r="BP43" s="914"/>
      <c r="BQ43" s="914"/>
      <c r="BR43" s="914"/>
      <c r="BS43" s="914"/>
      <c r="BT43" s="914"/>
      <c r="BU43" s="914"/>
      <c r="BV43" s="914"/>
      <c r="BW43" s="914"/>
      <c r="BX43" s="914"/>
      <c r="BY43" s="914"/>
      <c r="BZ43" s="914"/>
      <c r="CA43" s="914"/>
      <c r="CB43" s="914"/>
      <c r="CC43" s="914"/>
      <c r="CD43" s="914"/>
      <c r="CE43" s="914"/>
      <c r="CF43" s="914"/>
      <c r="CG43" s="914"/>
      <c r="CH43" s="914"/>
      <c r="CI43" s="914"/>
      <c r="CJ43" s="914"/>
      <c r="CK43" s="914"/>
      <c r="CL43" s="914"/>
      <c r="CM43" s="914"/>
      <c r="CN43" s="914"/>
      <c r="CO43" s="914"/>
      <c r="CP43" s="914"/>
      <c r="CQ43" s="914"/>
      <c r="CR43" s="914"/>
      <c r="CS43" s="914"/>
      <c r="CT43" s="914"/>
      <c r="CU43" s="914"/>
      <c r="CV43" s="914"/>
      <c r="CW43" s="914"/>
      <c r="CX43" s="914"/>
      <c r="CY43" s="914"/>
      <c r="CZ43" s="914"/>
      <c r="DA43" s="914"/>
      <c r="DB43" s="914"/>
      <c r="DC43" s="914"/>
      <c r="DD43" s="914"/>
      <c r="DE43" s="914"/>
      <c r="DF43" s="914"/>
      <c r="DG43" s="914"/>
      <c r="DH43" s="914"/>
      <c r="DI43" s="914"/>
      <c r="DJ43" s="914"/>
      <c r="DK43" s="914"/>
      <c r="DL43" s="914"/>
      <c r="DM43" s="914"/>
      <c r="DN43" s="914"/>
      <c r="DO43" s="914"/>
      <c r="DP43" s="914"/>
      <c r="DQ43" s="914"/>
      <c r="DR43" s="914"/>
      <c r="DS43" s="914"/>
      <c r="DT43" s="914"/>
      <c r="DU43" s="914"/>
      <c r="DV43" s="914"/>
      <c r="DW43" s="914"/>
      <c r="DX43" s="914"/>
      <c r="DY43" s="914"/>
      <c r="DZ43" s="914"/>
      <c r="EA43" s="914"/>
      <c r="EB43" s="914"/>
      <c r="EC43" s="914"/>
      <c r="ED43" s="914"/>
      <c r="EE43" s="914"/>
      <c r="EF43" s="914"/>
      <c r="EG43" s="914"/>
      <c r="EH43" s="914"/>
      <c r="EI43" s="914"/>
      <c r="EJ43" s="914"/>
      <c r="EK43" s="914"/>
      <c r="EL43" s="914"/>
      <c r="EM43" s="914"/>
      <c r="EN43" s="914"/>
      <c r="EO43" s="914"/>
      <c r="EP43" s="914"/>
      <c r="EQ43" s="914"/>
      <c r="ER43" s="914"/>
      <c r="ES43" s="914"/>
      <c r="ET43" s="914"/>
      <c r="EU43" s="914"/>
      <c r="EV43" s="914"/>
      <c r="EW43" s="914"/>
      <c r="EX43" s="914"/>
      <c r="EY43" s="914"/>
      <c r="EZ43" s="914"/>
      <c r="FA43" s="914"/>
      <c r="FB43" s="914"/>
      <c r="FC43" s="914"/>
      <c r="FD43" s="914"/>
      <c r="FE43" s="914"/>
      <c r="FF43" s="914"/>
      <c r="FG43" s="914"/>
      <c r="FH43" s="914"/>
      <c r="FI43" s="914"/>
      <c r="FJ43" s="914"/>
      <c r="FK43" s="914"/>
      <c r="FL43" s="914"/>
      <c r="FM43" s="914"/>
      <c r="FN43" s="914"/>
      <c r="FO43" s="914"/>
      <c r="FP43" s="914"/>
      <c r="FQ43" s="914"/>
      <c r="FR43" s="914"/>
      <c r="FS43" s="914"/>
      <c r="FT43" s="914"/>
      <c r="FU43" s="914"/>
      <c r="FV43" s="914"/>
      <c r="FW43" s="914"/>
      <c r="FX43" s="914"/>
      <c r="FY43" s="914"/>
      <c r="FZ43" s="914"/>
      <c r="GA43" s="914"/>
      <c r="GB43" s="914"/>
      <c r="GC43" s="914"/>
      <c r="GD43" s="914"/>
      <c r="GE43" s="914"/>
      <c r="GF43" s="914"/>
      <c r="GG43" s="914"/>
      <c r="GH43" s="914"/>
      <c r="GI43" s="914"/>
      <c r="GJ43" s="914"/>
      <c r="GK43" s="914"/>
      <c r="GL43" s="914"/>
      <c r="GM43" s="914"/>
      <c r="GN43" s="914"/>
      <c r="GO43" s="914"/>
      <c r="GP43" s="914"/>
      <c r="GQ43" s="914"/>
      <c r="GR43" s="914"/>
      <c r="GS43" s="914"/>
      <c r="GT43" s="914"/>
      <c r="GU43" s="914"/>
      <c r="GV43" s="914"/>
      <c r="GW43" s="914"/>
      <c r="GX43" s="914"/>
      <c r="GY43" s="914"/>
      <c r="GZ43" s="914"/>
      <c r="HA43" s="914"/>
      <c r="HB43" s="914"/>
      <c r="HC43" s="914"/>
      <c r="HD43" s="914"/>
      <c r="HE43" s="914"/>
      <c r="HF43" s="914"/>
      <c r="HG43" s="914"/>
      <c r="HH43" s="914"/>
      <c r="HI43" s="914"/>
      <c r="HJ43" s="914"/>
      <c r="HK43" s="914"/>
      <c r="HL43" s="914"/>
      <c r="HM43" s="914"/>
      <c r="HN43" s="914"/>
      <c r="HO43" s="914"/>
      <c r="HP43" s="914"/>
      <c r="HQ43" s="914"/>
      <c r="HR43" s="914"/>
      <c r="HS43" s="914"/>
      <c r="HT43" s="914"/>
      <c r="HU43" s="914"/>
      <c r="HV43" s="914"/>
      <c r="HW43" s="914"/>
      <c r="HX43" s="914"/>
      <c r="HY43" s="914"/>
      <c r="HZ43" s="914"/>
      <c r="IA43" s="914"/>
      <c r="IB43" s="914"/>
      <c r="IC43" s="914"/>
      <c r="ID43" s="914"/>
      <c r="IE43" s="914"/>
      <c r="IF43" s="914"/>
      <c r="IG43" s="914"/>
      <c r="IH43" s="914"/>
      <c r="II43" s="914"/>
      <c r="IJ43" s="914"/>
      <c r="IK43" s="914"/>
      <c r="IL43" s="914"/>
      <c r="IM43" s="914"/>
      <c r="IN43" s="914"/>
      <c r="IO43" s="914"/>
      <c r="IP43" s="914"/>
      <c r="IQ43" s="914"/>
      <c r="IR43" s="914"/>
      <c r="IS43" s="914"/>
      <c r="IT43" s="914"/>
      <c r="IU43" s="914"/>
      <c r="IV43" s="914"/>
      <c r="IW43" s="914"/>
      <c r="IX43" s="914"/>
      <c r="IY43" s="914"/>
      <c r="IZ43" s="914"/>
      <c r="JA43" s="914"/>
      <c r="JB43" s="914"/>
      <c r="JC43" s="914"/>
      <c r="JD43" s="914"/>
      <c r="JE43" s="914"/>
      <c r="JF43" s="914"/>
      <c r="JG43" s="914"/>
      <c r="JH43" s="914"/>
      <c r="JI43" s="914"/>
      <c r="JJ43" s="914"/>
      <c r="JK43" s="914"/>
      <c r="JL43" s="914"/>
      <c r="JM43" s="914"/>
      <c r="JN43" s="914"/>
      <c r="JO43" s="914"/>
      <c r="JP43" s="914"/>
      <c r="JQ43" s="914"/>
      <c r="JR43" s="914"/>
      <c r="JS43" s="914"/>
      <c r="JT43" s="914"/>
      <c r="JU43" s="914"/>
      <c r="JV43" s="914"/>
      <c r="JW43" s="914"/>
      <c r="JX43" s="914"/>
      <c r="JY43" s="914"/>
      <c r="JZ43" s="914"/>
      <c r="KA43" s="914"/>
      <c r="KB43" s="914"/>
      <c r="KC43" s="914"/>
      <c r="KD43" s="914"/>
      <c r="KE43" s="914"/>
      <c r="KF43" s="914"/>
      <c r="KG43" s="914"/>
      <c r="KH43" s="914"/>
      <c r="KI43" s="914"/>
      <c r="KJ43" s="914"/>
      <c r="KK43" s="914"/>
      <c r="KL43" s="914"/>
      <c r="KM43" s="914"/>
      <c r="KN43" s="914"/>
      <c r="KO43" s="914"/>
      <c r="KP43" s="914"/>
      <c r="KQ43" s="914"/>
      <c r="KR43" s="914"/>
      <c r="KS43" s="914"/>
      <c r="KT43" s="914"/>
      <c r="KU43" s="914"/>
      <c r="KV43" s="914"/>
      <c r="KW43" s="914"/>
      <c r="KX43" s="914"/>
      <c r="KY43" s="914"/>
      <c r="KZ43" s="914"/>
      <c r="LA43" s="914"/>
      <c r="LB43" s="914"/>
      <c r="LC43" s="914"/>
      <c r="LD43" s="914"/>
      <c r="LE43" s="914"/>
      <c r="LF43" s="914"/>
      <c r="LG43" s="914"/>
      <c r="LH43" s="914"/>
      <c r="LI43" s="914"/>
      <c r="LJ43" s="914"/>
      <c r="LK43" s="914"/>
      <c r="LL43" s="914"/>
      <c r="LM43" s="914"/>
      <c r="LN43" s="914"/>
      <c r="LO43" s="914"/>
      <c r="LP43" s="914"/>
      <c r="LQ43" s="914"/>
      <c r="LR43" s="914"/>
      <c r="LS43" s="914"/>
      <c r="LT43" s="914"/>
      <c r="LU43" s="914"/>
      <c r="LV43" s="914"/>
      <c r="LW43" s="914"/>
      <c r="LX43" s="914"/>
      <c r="LY43" s="914"/>
      <c r="LZ43" s="914"/>
      <c r="MA43" s="914"/>
      <c r="MB43" s="914"/>
      <c r="MC43" s="914"/>
      <c r="MD43" s="914"/>
      <c r="ME43" s="914"/>
      <c r="MF43" s="914"/>
      <c r="MG43" s="914"/>
      <c r="MH43" s="914"/>
      <c r="MI43" s="914"/>
      <c r="MJ43" s="914"/>
      <c r="MK43" s="914"/>
      <c r="ML43" s="914"/>
      <c r="MM43" s="914"/>
      <c r="MN43" s="914"/>
      <c r="MO43" s="914"/>
      <c r="MP43" s="914"/>
      <c r="MQ43" s="914"/>
      <c r="MR43" s="914"/>
      <c r="MS43" s="914"/>
      <c r="MT43" s="914"/>
      <c r="MU43" s="914"/>
      <c r="MV43" s="914"/>
      <c r="MW43" s="914"/>
      <c r="MX43" s="914"/>
      <c r="MY43" s="914"/>
      <c r="MZ43" s="914"/>
      <c r="NA43" s="914"/>
      <c r="NB43" s="914"/>
      <c r="NC43" s="914"/>
      <c r="ND43" s="914"/>
      <c r="NE43" s="914"/>
      <c r="NF43" s="914"/>
      <c r="NG43" s="914"/>
      <c r="NH43" s="914"/>
      <c r="NI43" s="914"/>
      <c r="NJ43" s="914"/>
      <c r="NK43" s="914"/>
      <c r="NL43" s="914"/>
      <c r="NM43" s="914"/>
      <c r="NN43" s="914"/>
      <c r="NO43" s="914"/>
      <c r="NP43" s="914"/>
      <c r="NQ43" s="914"/>
      <c r="NR43" s="914"/>
      <c r="NS43" s="914"/>
      <c r="NT43" s="914"/>
      <c r="NU43" s="914"/>
      <c r="NV43" s="914"/>
      <c r="NW43" s="914"/>
      <c r="NX43" s="914"/>
      <c r="NY43" s="914"/>
      <c r="NZ43" s="914"/>
      <c r="OA43" s="914"/>
      <c r="OB43" s="914"/>
      <c r="OC43" s="914"/>
      <c r="OD43" s="914"/>
      <c r="OE43" s="914"/>
      <c r="OF43" s="914"/>
      <c r="OG43" s="914"/>
      <c r="OH43" s="914"/>
      <c r="OI43" s="914"/>
      <c r="OJ43" s="914"/>
      <c r="OK43" s="914"/>
      <c r="OL43" s="914"/>
      <c r="OM43" s="914"/>
      <c r="ON43" s="914"/>
      <c r="OO43" s="914"/>
      <c r="OP43" s="914"/>
      <c r="OQ43" s="914"/>
      <c r="OR43" s="914"/>
      <c r="OS43" s="914"/>
      <c r="OT43" s="914"/>
      <c r="OU43" s="914"/>
      <c r="OV43" s="914"/>
      <c r="OW43" s="914"/>
      <c r="OX43" s="914"/>
      <c r="OY43" s="914"/>
      <c r="OZ43" s="914"/>
      <c r="PA43" s="914"/>
      <c r="PB43" s="914"/>
      <c r="PC43" s="914"/>
      <c r="PD43" s="914"/>
      <c r="PE43" s="914"/>
      <c r="PF43" s="914"/>
      <c r="PG43" s="914"/>
      <c r="PH43" s="914"/>
      <c r="PI43" s="914"/>
      <c r="PJ43" s="914"/>
      <c r="PK43" s="914"/>
      <c r="PL43" s="914"/>
      <c r="PM43" s="914"/>
      <c r="PN43" s="914"/>
      <c r="PO43" s="914"/>
      <c r="PP43" s="914"/>
      <c r="PQ43" s="914"/>
      <c r="PR43" s="914"/>
      <c r="PS43" s="914"/>
      <c r="PT43" s="914"/>
      <c r="PU43" s="914"/>
      <c r="PV43" s="914"/>
      <c r="PW43" s="914"/>
      <c r="PX43" s="914"/>
      <c r="PY43" s="914"/>
      <c r="PZ43" s="914"/>
      <c r="QA43" s="914"/>
      <c r="QB43" s="914"/>
      <c r="QC43" s="914"/>
      <c r="QD43" s="914"/>
      <c r="QE43" s="914"/>
      <c r="QF43" s="914"/>
      <c r="QG43" s="914"/>
      <c r="QH43" s="914"/>
      <c r="QI43" s="914"/>
      <c r="QJ43" s="914"/>
      <c r="QK43" s="914"/>
      <c r="QL43" s="914"/>
      <c r="QM43" s="914"/>
      <c r="QN43" s="914"/>
      <c r="QO43" s="914"/>
      <c r="QP43" s="914"/>
      <c r="QQ43" s="914"/>
      <c r="QR43" s="914"/>
      <c r="QS43" s="914"/>
      <c r="QT43" s="914"/>
      <c r="QU43" s="914"/>
      <c r="QV43" s="914"/>
      <c r="QW43" s="914"/>
      <c r="QX43" s="914"/>
      <c r="QY43" s="914"/>
      <c r="QZ43" s="914"/>
      <c r="RA43" s="914"/>
      <c r="RB43" s="914"/>
      <c r="RC43" s="914"/>
      <c r="RD43" s="914"/>
      <c r="RE43" s="914"/>
      <c r="RF43" s="914"/>
      <c r="RG43" s="914"/>
      <c r="RH43" s="914"/>
      <c r="RI43" s="914"/>
      <c r="RJ43" s="914"/>
      <c r="RK43" s="914"/>
      <c r="RL43" s="914"/>
      <c r="RM43" s="914"/>
      <c r="RN43" s="914"/>
      <c r="RO43" s="914"/>
      <c r="RP43" s="914"/>
      <c r="RQ43" s="914"/>
      <c r="RR43" s="914"/>
      <c r="RS43" s="914"/>
      <c r="RT43" s="914"/>
      <c r="RU43" s="914"/>
      <c r="RV43" s="914"/>
      <c r="RW43" s="914"/>
      <c r="RX43" s="914"/>
      <c r="RY43" s="914"/>
      <c r="RZ43" s="914"/>
      <c r="SA43" s="914"/>
      <c r="SB43" s="914"/>
      <c r="SC43" s="914"/>
      <c r="SD43" s="914"/>
      <c r="SE43" s="914"/>
      <c r="SF43" s="914"/>
      <c r="SG43" s="914"/>
      <c r="SH43" s="914"/>
      <c r="SI43" s="914"/>
      <c r="SJ43" s="914"/>
      <c r="SK43" s="914"/>
      <c r="SL43" s="914"/>
      <c r="SM43" s="914"/>
      <c r="SN43" s="914"/>
      <c r="SO43" s="914"/>
      <c r="SP43" s="914"/>
      <c r="SQ43" s="914"/>
      <c r="SR43" s="914"/>
      <c r="SS43" s="914"/>
      <c r="ST43" s="914"/>
      <c r="SU43" s="914"/>
      <c r="SV43" s="914"/>
      <c r="SW43" s="914"/>
      <c r="SX43" s="914"/>
      <c r="SY43" s="914"/>
      <c r="SZ43" s="914"/>
      <c r="TA43" s="914"/>
      <c r="TB43" s="914"/>
      <c r="TC43" s="914"/>
      <c r="TD43" s="914"/>
      <c r="TE43" s="914"/>
      <c r="TF43" s="914"/>
      <c r="TG43" s="914"/>
      <c r="TH43" s="914"/>
      <c r="TI43" s="914"/>
      <c r="TJ43" s="914"/>
      <c r="TK43" s="914"/>
      <c r="TL43" s="914"/>
      <c r="TM43" s="914"/>
      <c r="TN43" s="914"/>
      <c r="TO43" s="914"/>
      <c r="TP43" s="914"/>
      <c r="TQ43" s="914"/>
      <c r="TR43" s="914"/>
      <c r="TS43" s="914"/>
      <c r="TT43" s="914"/>
      <c r="TU43" s="914"/>
      <c r="TV43" s="914"/>
      <c r="TW43" s="914"/>
      <c r="TX43" s="914"/>
      <c r="TY43" s="914"/>
      <c r="TZ43" s="914"/>
      <c r="UA43" s="914"/>
      <c r="UB43" s="914"/>
      <c r="UC43" s="914"/>
      <c r="UD43" s="914"/>
      <c r="UE43" s="914"/>
      <c r="UF43" s="914"/>
      <c r="UG43" s="914"/>
      <c r="UH43" s="914"/>
      <c r="UI43" s="914"/>
      <c r="UJ43" s="914"/>
      <c r="UK43" s="914"/>
      <c r="UL43" s="914"/>
      <c r="UM43" s="914"/>
      <c r="UN43" s="914"/>
      <c r="UO43" s="914"/>
      <c r="UP43" s="914"/>
      <c r="UQ43" s="914"/>
      <c r="UR43" s="914"/>
      <c r="US43" s="914"/>
      <c r="UT43" s="914"/>
      <c r="UU43" s="914"/>
      <c r="UV43" s="914"/>
      <c r="UW43" s="914"/>
      <c r="UX43" s="914"/>
      <c r="UY43" s="914"/>
      <c r="UZ43" s="914"/>
      <c r="VA43" s="914"/>
      <c r="VB43" s="914"/>
      <c r="VC43" s="914"/>
      <c r="VD43" s="914"/>
      <c r="VE43" s="914"/>
      <c r="VF43" s="914"/>
      <c r="VG43" s="914"/>
      <c r="VH43" s="914"/>
      <c r="VI43" s="914"/>
      <c r="VJ43" s="914"/>
      <c r="VK43" s="914"/>
      <c r="VL43" s="914"/>
      <c r="VM43" s="914"/>
      <c r="VN43" s="914"/>
      <c r="VO43" s="914"/>
      <c r="VP43" s="914"/>
      <c r="VQ43" s="914"/>
      <c r="VR43" s="914"/>
      <c r="VS43" s="914"/>
      <c r="VT43" s="914"/>
      <c r="VU43" s="914"/>
      <c r="VV43" s="914"/>
      <c r="VW43" s="914"/>
      <c r="VX43" s="914"/>
      <c r="VY43" s="914"/>
      <c r="VZ43" s="914"/>
      <c r="WA43" s="914"/>
      <c r="WB43" s="914"/>
      <c r="WC43" s="914"/>
      <c r="WD43" s="914"/>
      <c r="WE43" s="914"/>
      <c r="WF43" s="914"/>
      <c r="WG43" s="914"/>
      <c r="WH43" s="914"/>
      <c r="WI43" s="914"/>
      <c r="WJ43" s="914"/>
      <c r="WK43" s="914"/>
      <c r="WL43" s="914"/>
      <c r="WM43" s="914"/>
      <c r="WN43" s="914"/>
      <c r="WO43" s="914"/>
      <c r="WP43" s="914"/>
      <c r="WQ43" s="914"/>
      <c r="WR43" s="914"/>
      <c r="WS43" s="914"/>
      <c r="WT43" s="914"/>
      <c r="WU43" s="914"/>
      <c r="WV43" s="914"/>
      <c r="WW43" s="914"/>
      <c r="WX43" s="914"/>
      <c r="WY43" s="914"/>
      <c r="WZ43" s="914"/>
      <c r="XA43" s="914"/>
      <c r="XB43" s="914"/>
      <c r="XC43" s="914"/>
      <c r="XD43" s="914"/>
      <c r="XE43" s="914"/>
      <c r="XF43" s="914"/>
      <c r="XG43" s="914"/>
      <c r="XH43" s="914"/>
      <c r="XI43" s="914"/>
      <c r="XJ43" s="914"/>
      <c r="XK43" s="914"/>
      <c r="XL43" s="914"/>
      <c r="XM43" s="914"/>
      <c r="XN43" s="914"/>
      <c r="XO43" s="914"/>
      <c r="XP43" s="914"/>
      <c r="XQ43" s="914"/>
      <c r="XR43" s="914"/>
      <c r="XS43" s="914"/>
      <c r="XT43" s="914"/>
      <c r="XU43" s="914"/>
      <c r="XV43" s="914"/>
      <c r="XW43" s="914"/>
      <c r="XX43" s="914"/>
      <c r="XY43" s="914"/>
      <c r="XZ43" s="914"/>
      <c r="YA43" s="914"/>
      <c r="YB43" s="914"/>
      <c r="YC43" s="914"/>
      <c r="YD43" s="914"/>
      <c r="YE43" s="914"/>
      <c r="YF43" s="914"/>
      <c r="YG43" s="914"/>
      <c r="YH43" s="914"/>
      <c r="YI43" s="914"/>
      <c r="YJ43" s="914"/>
      <c r="YK43" s="914"/>
      <c r="YL43" s="914"/>
      <c r="YM43" s="914"/>
      <c r="YN43" s="914"/>
      <c r="YO43" s="914"/>
      <c r="YP43" s="914"/>
      <c r="YQ43" s="914"/>
      <c r="YR43" s="914"/>
      <c r="YS43" s="914"/>
      <c r="YT43" s="914"/>
      <c r="YU43" s="914"/>
      <c r="YV43" s="914"/>
      <c r="YW43" s="914"/>
      <c r="YX43" s="914"/>
      <c r="YY43" s="914"/>
      <c r="YZ43" s="914"/>
      <c r="ZA43" s="914"/>
      <c r="ZB43" s="914"/>
      <c r="ZC43" s="914"/>
      <c r="ZD43" s="914"/>
      <c r="ZE43" s="914"/>
      <c r="ZF43" s="914"/>
      <c r="ZG43" s="914"/>
      <c r="ZH43" s="914"/>
      <c r="ZI43" s="914"/>
      <c r="ZJ43" s="914"/>
      <c r="ZK43" s="914"/>
      <c r="ZL43" s="914"/>
      <c r="ZM43" s="914"/>
      <c r="ZN43" s="914"/>
      <c r="ZO43" s="914"/>
      <c r="ZP43" s="914"/>
      <c r="ZQ43" s="914"/>
      <c r="ZR43" s="914"/>
      <c r="ZS43" s="914"/>
      <c r="ZT43" s="914"/>
      <c r="ZU43" s="914"/>
      <c r="ZV43" s="914"/>
      <c r="ZW43" s="914"/>
      <c r="ZX43" s="914"/>
      <c r="ZY43" s="914"/>
      <c r="ZZ43" s="914"/>
      <c r="AAA43" s="914"/>
      <c r="AAB43" s="914"/>
      <c r="AAC43" s="914"/>
      <c r="AAD43" s="914"/>
      <c r="AAE43" s="914"/>
      <c r="AAF43" s="914"/>
      <c r="AAG43" s="914"/>
      <c r="AAH43" s="914"/>
      <c r="AAI43" s="914"/>
      <c r="AAJ43" s="914"/>
      <c r="AAK43" s="914"/>
      <c r="AAL43" s="914"/>
      <c r="AAM43" s="914"/>
      <c r="AAN43" s="914"/>
      <c r="AAO43" s="914"/>
      <c r="AAP43" s="914"/>
      <c r="AAQ43" s="914"/>
      <c r="AAR43" s="914"/>
      <c r="AAS43" s="914"/>
      <c r="AAT43" s="914"/>
      <c r="AAU43" s="914"/>
      <c r="AAV43" s="914"/>
      <c r="AAW43" s="914"/>
      <c r="AAX43" s="914"/>
      <c r="AAY43" s="914"/>
      <c r="AAZ43" s="914"/>
      <c r="ABA43" s="914"/>
      <c r="ABB43" s="914"/>
      <c r="ABC43" s="914"/>
      <c r="ABD43" s="914"/>
      <c r="ABE43" s="914"/>
      <c r="ABF43" s="914"/>
      <c r="ABG43" s="914"/>
      <c r="ABH43" s="914"/>
    </row>
    <row r="44" spans="1:736" s="361" customFormat="1" ht="21" customHeight="1" x14ac:dyDescent="0.25">
      <c r="A44" s="138" t="s">
        <v>911</v>
      </c>
      <c r="B44" s="460" t="s">
        <v>912</v>
      </c>
      <c r="C44" s="367"/>
      <c r="D44" s="367"/>
      <c r="E44" s="914"/>
      <c r="F44" s="914"/>
      <c r="G44" s="914"/>
      <c r="H44" s="914"/>
      <c r="I44" s="914"/>
      <c r="J44" s="914"/>
      <c r="K44" s="914"/>
      <c r="L44" s="914"/>
      <c r="M44" s="914"/>
      <c r="N44" s="914"/>
      <c r="O44" s="914"/>
      <c r="P44" s="914"/>
      <c r="Q44" s="914"/>
      <c r="R44" s="914"/>
      <c r="S44" s="914"/>
      <c r="T44" s="914"/>
      <c r="U44" s="914"/>
      <c r="V44" s="914"/>
      <c r="W44" s="914"/>
      <c r="X44" s="914"/>
      <c r="Y44" s="914"/>
      <c r="Z44" s="914"/>
      <c r="AA44" s="914"/>
      <c r="AB44" s="914"/>
      <c r="AC44" s="914"/>
      <c r="AD44" s="914"/>
      <c r="AE44" s="914"/>
      <c r="AF44" s="914"/>
      <c r="AG44" s="914"/>
      <c r="AH44" s="914"/>
      <c r="AI44" s="914"/>
      <c r="AJ44" s="914"/>
      <c r="AK44" s="914"/>
      <c r="AL44" s="914"/>
      <c r="AM44" s="914"/>
      <c r="AN44" s="914"/>
      <c r="AO44" s="914"/>
      <c r="AP44" s="914"/>
      <c r="AQ44" s="914"/>
      <c r="AR44" s="914"/>
      <c r="AS44" s="914"/>
      <c r="AT44" s="914"/>
      <c r="AU44" s="914"/>
      <c r="AV44" s="914"/>
      <c r="AW44" s="914"/>
      <c r="AX44" s="914"/>
      <c r="AY44" s="914"/>
      <c r="AZ44" s="914"/>
      <c r="BA44" s="914"/>
      <c r="BB44" s="914"/>
      <c r="BC44" s="914"/>
      <c r="BD44" s="914"/>
      <c r="BE44" s="914"/>
      <c r="BF44" s="914"/>
      <c r="BG44" s="914"/>
      <c r="BH44" s="914"/>
      <c r="BI44" s="914"/>
      <c r="BJ44" s="914"/>
      <c r="BK44" s="914"/>
      <c r="BL44" s="914"/>
      <c r="BM44" s="914"/>
      <c r="BN44" s="914"/>
      <c r="BO44" s="914"/>
      <c r="BP44" s="914"/>
      <c r="BQ44" s="914"/>
      <c r="BR44" s="914"/>
      <c r="BS44" s="914"/>
      <c r="BT44" s="914"/>
      <c r="BU44" s="914"/>
      <c r="BV44" s="914"/>
      <c r="BW44" s="914"/>
      <c r="BX44" s="914"/>
      <c r="BY44" s="914"/>
      <c r="BZ44" s="914"/>
      <c r="CA44" s="914"/>
      <c r="CB44" s="914"/>
      <c r="CC44" s="914"/>
      <c r="CD44" s="914"/>
      <c r="CE44" s="914"/>
      <c r="CF44" s="914"/>
      <c r="CG44" s="914"/>
      <c r="CH44" s="914"/>
      <c r="CI44" s="914"/>
      <c r="CJ44" s="914"/>
      <c r="CK44" s="914"/>
      <c r="CL44" s="914"/>
      <c r="CM44" s="914"/>
      <c r="CN44" s="914"/>
      <c r="CO44" s="914"/>
      <c r="CP44" s="914"/>
      <c r="CQ44" s="914"/>
      <c r="CR44" s="914"/>
      <c r="CS44" s="914"/>
      <c r="CT44" s="914"/>
      <c r="CU44" s="914"/>
      <c r="CV44" s="914"/>
      <c r="CW44" s="914"/>
      <c r="CX44" s="914"/>
      <c r="CY44" s="914"/>
      <c r="CZ44" s="914"/>
      <c r="DA44" s="914"/>
      <c r="DB44" s="914"/>
      <c r="DC44" s="914"/>
      <c r="DD44" s="914"/>
      <c r="DE44" s="914"/>
      <c r="DF44" s="914"/>
      <c r="DG44" s="914"/>
      <c r="DH44" s="914"/>
      <c r="DI44" s="914"/>
      <c r="DJ44" s="914"/>
      <c r="DK44" s="914"/>
      <c r="DL44" s="914"/>
      <c r="DM44" s="914"/>
      <c r="DN44" s="914"/>
      <c r="DO44" s="914"/>
      <c r="DP44" s="914"/>
      <c r="DQ44" s="914"/>
      <c r="DR44" s="914"/>
      <c r="DS44" s="914"/>
      <c r="DT44" s="914"/>
      <c r="DU44" s="914"/>
      <c r="DV44" s="914"/>
      <c r="DW44" s="914"/>
      <c r="DX44" s="914"/>
      <c r="DY44" s="914"/>
      <c r="DZ44" s="914"/>
      <c r="EA44" s="914"/>
      <c r="EB44" s="914"/>
      <c r="EC44" s="914"/>
      <c r="ED44" s="914"/>
      <c r="EE44" s="914"/>
      <c r="EF44" s="914"/>
      <c r="EG44" s="914"/>
      <c r="EH44" s="914"/>
      <c r="EI44" s="914"/>
      <c r="EJ44" s="914"/>
      <c r="EK44" s="914"/>
      <c r="EL44" s="914"/>
      <c r="EM44" s="914"/>
      <c r="EN44" s="914"/>
      <c r="EO44" s="914"/>
      <c r="EP44" s="914"/>
      <c r="EQ44" s="914"/>
      <c r="ER44" s="914"/>
      <c r="ES44" s="914"/>
      <c r="ET44" s="914"/>
      <c r="EU44" s="914"/>
      <c r="EV44" s="914"/>
      <c r="EW44" s="914"/>
      <c r="EX44" s="914"/>
      <c r="EY44" s="914"/>
      <c r="EZ44" s="914"/>
      <c r="FA44" s="914"/>
      <c r="FB44" s="914"/>
      <c r="FC44" s="914"/>
      <c r="FD44" s="914"/>
      <c r="FE44" s="914"/>
      <c r="FF44" s="914"/>
      <c r="FG44" s="914"/>
      <c r="FH44" s="914"/>
      <c r="FI44" s="914"/>
      <c r="FJ44" s="914"/>
      <c r="FK44" s="914"/>
      <c r="FL44" s="914"/>
      <c r="FM44" s="914"/>
      <c r="FN44" s="914"/>
      <c r="FO44" s="914"/>
      <c r="FP44" s="914"/>
      <c r="FQ44" s="914"/>
      <c r="FR44" s="914"/>
      <c r="FS44" s="914"/>
      <c r="FT44" s="914"/>
      <c r="FU44" s="914"/>
      <c r="FV44" s="914"/>
      <c r="FW44" s="914"/>
      <c r="FX44" s="914"/>
      <c r="FY44" s="914"/>
      <c r="FZ44" s="914"/>
      <c r="GA44" s="914"/>
      <c r="GB44" s="914"/>
      <c r="GC44" s="914"/>
      <c r="GD44" s="914"/>
      <c r="GE44" s="914"/>
      <c r="GF44" s="914"/>
      <c r="GG44" s="914"/>
      <c r="GH44" s="914"/>
      <c r="GI44" s="914"/>
      <c r="GJ44" s="914"/>
      <c r="GK44" s="914"/>
      <c r="GL44" s="914"/>
      <c r="GM44" s="914"/>
      <c r="GN44" s="914"/>
      <c r="GO44" s="914"/>
      <c r="GP44" s="914"/>
      <c r="GQ44" s="914"/>
      <c r="GR44" s="914"/>
      <c r="GS44" s="914"/>
      <c r="GT44" s="914"/>
      <c r="GU44" s="914"/>
      <c r="GV44" s="914"/>
      <c r="GW44" s="914"/>
      <c r="GX44" s="914"/>
      <c r="GY44" s="914"/>
      <c r="GZ44" s="914"/>
      <c r="HA44" s="914"/>
      <c r="HB44" s="914"/>
      <c r="HC44" s="914"/>
      <c r="HD44" s="914"/>
      <c r="HE44" s="914"/>
      <c r="HF44" s="914"/>
      <c r="HG44" s="914"/>
      <c r="HH44" s="914"/>
      <c r="HI44" s="914"/>
      <c r="HJ44" s="914"/>
      <c r="HK44" s="914"/>
      <c r="HL44" s="914"/>
      <c r="HM44" s="914"/>
      <c r="HN44" s="914"/>
      <c r="HO44" s="914"/>
      <c r="HP44" s="914"/>
      <c r="HQ44" s="914"/>
      <c r="HR44" s="914"/>
      <c r="HS44" s="914"/>
      <c r="HT44" s="914"/>
      <c r="HU44" s="914"/>
      <c r="HV44" s="914"/>
      <c r="HW44" s="914"/>
      <c r="HX44" s="914"/>
      <c r="HY44" s="914"/>
      <c r="HZ44" s="914"/>
      <c r="IA44" s="914"/>
      <c r="IB44" s="914"/>
      <c r="IC44" s="914"/>
      <c r="ID44" s="914"/>
      <c r="IE44" s="914"/>
      <c r="IF44" s="914"/>
      <c r="IG44" s="914"/>
      <c r="IH44" s="914"/>
      <c r="II44" s="914"/>
      <c r="IJ44" s="914"/>
      <c r="IK44" s="914"/>
      <c r="IL44" s="914"/>
      <c r="IM44" s="914"/>
      <c r="IN44" s="914"/>
      <c r="IO44" s="914"/>
      <c r="IP44" s="914"/>
      <c r="IQ44" s="914"/>
      <c r="IR44" s="914"/>
      <c r="IS44" s="914"/>
      <c r="IT44" s="914"/>
      <c r="IU44" s="914"/>
      <c r="IV44" s="914"/>
      <c r="IW44" s="914"/>
      <c r="IX44" s="914"/>
      <c r="IY44" s="914"/>
      <c r="IZ44" s="914"/>
      <c r="JA44" s="914"/>
      <c r="JB44" s="914"/>
      <c r="JC44" s="914"/>
      <c r="JD44" s="914"/>
      <c r="JE44" s="914"/>
      <c r="JF44" s="914"/>
      <c r="JG44" s="914"/>
      <c r="JH44" s="914"/>
      <c r="JI44" s="914"/>
      <c r="JJ44" s="914"/>
      <c r="JK44" s="914"/>
      <c r="JL44" s="914"/>
      <c r="JM44" s="914"/>
      <c r="JN44" s="914"/>
      <c r="JO44" s="914"/>
      <c r="JP44" s="914"/>
      <c r="JQ44" s="914"/>
      <c r="JR44" s="914"/>
      <c r="JS44" s="914"/>
      <c r="JT44" s="914"/>
      <c r="JU44" s="914"/>
      <c r="JV44" s="914"/>
      <c r="JW44" s="914"/>
      <c r="JX44" s="914"/>
      <c r="JY44" s="914"/>
      <c r="JZ44" s="914"/>
      <c r="KA44" s="914"/>
      <c r="KB44" s="914"/>
      <c r="KC44" s="914"/>
      <c r="KD44" s="914"/>
      <c r="KE44" s="914"/>
      <c r="KF44" s="914"/>
      <c r="KG44" s="914"/>
      <c r="KH44" s="914"/>
      <c r="KI44" s="914"/>
      <c r="KJ44" s="914"/>
      <c r="KK44" s="914"/>
      <c r="KL44" s="914"/>
      <c r="KM44" s="914"/>
      <c r="KN44" s="914"/>
      <c r="KO44" s="914"/>
      <c r="KP44" s="914"/>
      <c r="KQ44" s="914"/>
      <c r="KR44" s="914"/>
      <c r="KS44" s="914"/>
      <c r="KT44" s="914"/>
      <c r="KU44" s="914"/>
      <c r="KV44" s="914"/>
      <c r="KW44" s="914"/>
      <c r="KX44" s="914"/>
      <c r="KY44" s="914"/>
      <c r="KZ44" s="914"/>
      <c r="LA44" s="914"/>
      <c r="LB44" s="914"/>
      <c r="LC44" s="914"/>
      <c r="LD44" s="914"/>
      <c r="LE44" s="914"/>
      <c r="LF44" s="914"/>
      <c r="LG44" s="914"/>
      <c r="LH44" s="914"/>
      <c r="LI44" s="914"/>
      <c r="LJ44" s="914"/>
      <c r="LK44" s="914"/>
      <c r="LL44" s="914"/>
      <c r="LM44" s="914"/>
      <c r="LN44" s="914"/>
      <c r="LO44" s="914"/>
      <c r="LP44" s="914"/>
      <c r="LQ44" s="914"/>
      <c r="LR44" s="914"/>
      <c r="LS44" s="914"/>
      <c r="LT44" s="914"/>
      <c r="LU44" s="914"/>
      <c r="LV44" s="914"/>
      <c r="LW44" s="914"/>
      <c r="LX44" s="914"/>
      <c r="LY44" s="914"/>
      <c r="LZ44" s="914"/>
      <c r="MA44" s="914"/>
      <c r="MB44" s="914"/>
      <c r="MC44" s="914"/>
      <c r="MD44" s="914"/>
      <c r="ME44" s="914"/>
      <c r="MF44" s="914"/>
      <c r="MG44" s="914"/>
      <c r="MH44" s="914"/>
      <c r="MI44" s="914"/>
      <c r="MJ44" s="914"/>
      <c r="MK44" s="914"/>
      <c r="ML44" s="914"/>
      <c r="MM44" s="914"/>
      <c r="MN44" s="914"/>
      <c r="MO44" s="914"/>
      <c r="MP44" s="914"/>
      <c r="MQ44" s="914"/>
      <c r="MR44" s="914"/>
      <c r="MS44" s="914"/>
      <c r="MT44" s="914"/>
      <c r="MU44" s="914"/>
      <c r="MV44" s="914"/>
      <c r="MW44" s="914"/>
      <c r="MX44" s="914"/>
      <c r="MY44" s="914"/>
      <c r="MZ44" s="914"/>
      <c r="NA44" s="914"/>
      <c r="NB44" s="914"/>
      <c r="NC44" s="914"/>
      <c r="ND44" s="914"/>
      <c r="NE44" s="914"/>
      <c r="NF44" s="914"/>
      <c r="NG44" s="914"/>
      <c r="NH44" s="914"/>
      <c r="NI44" s="914"/>
      <c r="NJ44" s="914"/>
      <c r="NK44" s="914"/>
      <c r="NL44" s="914"/>
      <c r="NM44" s="914"/>
      <c r="NN44" s="914"/>
      <c r="NO44" s="914"/>
      <c r="NP44" s="914"/>
      <c r="NQ44" s="914"/>
      <c r="NR44" s="914"/>
      <c r="NS44" s="914"/>
      <c r="NT44" s="914"/>
      <c r="NU44" s="914"/>
      <c r="NV44" s="914"/>
      <c r="NW44" s="914"/>
      <c r="NX44" s="914"/>
      <c r="NY44" s="914"/>
      <c r="NZ44" s="914"/>
      <c r="OA44" s="914"/>
      <c r="OB44" s="914"/>
      <c r="OC44" s="914"/>
      <c r="OD44" s="914"/>
      <c r="OE44" s="914"/>
      <c r="OF44" s="914"/>
      <c r="OG44" s="914"/>
      <c r="OH44" s="914"/>
      <c r="OI44" s="914"/>
      <c r="OJ44" s="914"/>
      <c r="OK44" s="914"/>
      <c r="OL44" s="914"/>
      <c r="OM44" s="914"/>
      <c r="ON44" s="914"/>
      <c r="OO44" s="914"/>
      <c r="OP44" s="914"/>
      <c r="OQ44" s="914"/>
      <c r="OR44" s="914"/>
      <c r="OS44" s="914"/>
      <c r="OT44" s="914"/>
      <c r="OU44" s="914"/>
      <c r="OV44" s="914"/>
      <c r="OW44" s="914"/>
      <c r="OX44" s="914"/>
      <c r="OY44" s="914"/>
      <c r="OZ44" s="914"/>
      <c r="PA44" s="914"/>
      <c r="PB44" s="914"/>
      <c r="PC44" s="914"/>
      <c r="PD44" s="914"/>
      <c r="PE44" s="914"/>
      <c r="PF44" s="914"/>
      <c r="PG44" s="914"/>
      <c r="PH44" s="914"/>
      <c r="PI44" s="914"/>
      <c r="PJ44" s="914"/>
      <c r="PK44" s="914"/>
      <c r="PL44" s="914"/>
      <c r="PM44" s="914"/>
      <c r="PN44" s="914"/>
      <c r="PO44" s="914"/>
      <c r="PP44" s="914"/>
      <c r="PQ44" s="914"/>
      <c r="PR44" s="914"/>
      <c r="PS44" s="914"/>
      <c r="PT44" s="914"/>
      <c r="PU44" s="914"/>
      <c r="PV44" s="914"/>
      <c r="PW44" s="914"/>
      <c r="PX44" s="914"/>
      <c r="PY44" s="914"/>
      <c r="PZ44" s="914"/>
      <c r="QA44" s="914"/>
      <c r="QB44" s="914"/>
      <c r="QC44" s="914"/>
      <c r="QD44" s="914"/>
      <c r="QE44" s="914"/>
      <c r="QF44" s="914"/>
      <c r="QG44" s="914"/>
      <c r="QH44" s="914"/>
      <c r="QI44" s="914"/>
      <c r="QJ44" s="914"/>
      <c r="QK44" s="914"/>
      <c r="QL44" s="914"/>
      <c r="QM44" s="914"/>
      <c r="QN44" s="914"/>
      <c r="QO44" s="914"/>
      <c r="QP44" s="914"/>
      <c r="QQ44" s="914"/>
      <c r="QR44" s="914"/>
      <c r="QS44" s="914"/>
      <c r="QT44" s="914"/>
      <c r="QU44" s="914"/>
      <c r="QV44" s="914"/>
      <c r="QW44" s="914"/>
      <c r="QX44" s="914"/>
      <c r="QY44" s="914"/>
      <c r="QZ44" s="914"/>
      <c r="RA44" s="914"/>
      <c r="RB44" s="914"/>
      <c r="RC44" s="914"/>
      <c r="RD44" s="914"/>
      <c r="RE44" s="914"/>
      <c r="RF44" s="914"/>
      <c r="RG44" s="914"/>
      <c r="RH44" s="914"/>
      <c r="RI44" s="914"/>
      <c r="RJ44" s="914"/>
      <c r="RK44" s="914"/>
      <c r="RL44" s="914"/>
      <c r="RM44" s="914"/>
      <c r="RN44" s="914"/>
      <c r="RO44" s="914"/>
      <c r="RP44" s="914"/>
      <c r="RQ44" s="914"/>
      <c r="RR44" s="914"/>
      <c r="RS44" s="914"/>
      <c r="RT44" s="914"/>
      <c r="RU44" s="914"/>
      <c r="RV44" s="914"/>
      <c r="RW44" s="914"/>
      <c r="RX44" s="914"/>
      <c r="RY44" s="914"/>
      <c r="RZ44" s="914"/>
      <c r="SA44" s="914"/>
      <c r="SB44" s="914"/>
      <c r="SC44" s="914"/>
      <c r="SD44" s="914"/>
      <c r="SE44" s="914"/>
      <c r="SF44" s="914"/>
      <c r="SG44" s="914"/>
      <c r="SH44" s="914"/>
      <c r="SI44" s="914"/>
      <c r="SJ44" s="914"/>
      <c r="SK44" s="914"/>
      <c r="SL44" s="914"/>
      <c r="SM44" s="914"/>
      <c r="SN44" s="914"/>
      <c r="SO44" s="914"/>
      <c r="SP44" s="914"/>
      <c r="SQ44" s="914"/>
      <c r="SR44" s="914"/>
      <c r="SS44" s="914"/>
      <c r="ST44" s="914"/>
      <c r="SU44" s="914"/>
      <c r="SV44" s="914"/>
      <c r="SW44" s="914"/>
      <c r="SX44" s="914"/>
      <c r="SY44" s="914"/>
      <c r="SZ44" s="914"/>
      <c r="TA44" s="914"/>
      <c r="TB44" s="914"/>
      <c r="TC44" s="914"/>
      <c r="TD44" s="914"/>
      <c r="TE44" s="914"/>
      <c r="TF44" s="914"/>
      <c r="TG44" s="914"/>
      <c r="TH44" s="914"/>
      <c r="TI44" s="914"/>
      <c r="TJ44" s="914"/>
      <c r="TK44" s="914"/>
      <c r="TL44" s="914"/>
      <c r="TM44" s="914"/>
      <c r="TN44" s="914"/>
      <c r="TO44" s="914"/>
      <c r="TP44" s="914"/>
      <c r="TQ44" s="914"/>
      <c r="TR44" s="914"/>
      <c r="TS44" s="914"/>
      <c r="TT44" s="914"/>
      <c r="TU44" s="914"/>
      <c r="TV44" s="914"/>
      <c r="TW44" s="914"/>
      <c r="TX44" s="914"/>
      <c r="TY44" s="914"/>
      <c r="TZ44" s="914"/>
      <c r="UA44" s="914"/>
      <c r="UB44" s="914"/>
      <c r="UC44" s="914"/>
      <c r="UD44" s="914"/>
      <c r="UE44" s="914"/>
      <c r="UF44" s="914"/>
      <c r="UG44" s="914"/>
      <c r="UH44" s="914"/>
      <c r="UI44" s="914"/>
      <c r="UJ44" s="914"/>
      <c r="UK44" s="914"/>
      <c r="UL44" s="914"/>
      <c r="UM44" s="914"/>
      <c r="UN44" s="914"/>
      <c r="UO44" s="914"/>
      <c r="UP44" s="914"/>
      <c r="UQ44" s="914"/>
      <c r="UR44" s="914"/>
      <c r="US44" s="914"/>
      <c r="UT44" s="914"/>
      <c r="UU44" s="914"/>
      <c r="UV44" s="914"/>
      <c r="UW44" s="914"/>
      <c r="UX44" s="914"/>
      <c r="UY44" s="914"/>
      <c r="UZ44" s="914"/>
      <c r="VA44" s="914"/>
      <c r="VB44" s="914"/>
      <c r="VC44" s="914"/>
      <c r="VD44" s="914"/>
      <c r="VE44" s="914"/>
      <c r="VF44" s="914"/>
      <c r="VG44" s="914"/>
      <c r="VH44" s="914"/>
      <c r="VI44" s="914"/>
      <c r="VJ44" s="914"/>
      <c r="VK44" s="914"/>
      <c r="VL44" s="914"/>
      <c r="VM44" s="914"/>
      <c r="VN44" s="914"/>
      <c r="VO44" s="914"/>
      <c r="VP44" s="914"/>
      <c r="VQ44" s="914"/>
      <c r="VR44" s="914"/>
      <c r="VS44" s="914"/>
      <c r="VT44" s="914"/>
      <c r="VU44" s="914"/>
      <c r="VV44" s="914"/>
      <c r="VW44" s="914"/>
      <c r="VX44" s="914"/>
      <c r="VY44" s="914"/>
      <c r="VZ44" s="914"/>
      <c r="WA44" s="914"/>
      <c r="WB44" s="914"/>
      <c r="WC44" s="914"/>
      <c r="WD44" s="914"/>
      <c r="WE44" s="914"/>
      <c r="WF44" s="914"/>
      <c r="WG44" s="914"/>
      <c r="WH44" s="914"/>
      <c r="WI44" s="914"/>
      <c r="WJ44" s="914"/>
      <c r="WK44" s="914"/>
      <c r="WL44" s="914"/>
      <c r="WM44" s="914"/>
      <c r="WN44" s="914"/>
      <c r="WO44" s="914"/>
      <c r="WP44" s="914"/>
      <c r="WQ44" s="914"/>
      <c r="WR44" s="914"/>
      <c r="WS44" s="914"/>
      <c r="WT44" s="914"/>
      <c r="WU44" s="914"/>
      <c r="WV44" s="914"/>
      <c r="WW44" s="914"/>
      <c r="WX44" s="914"/>
      <c r="WY44" s="914"/>
      <c r="WZ44" s="914"/>
      <c r="XA44" s="914"/>
      <c r="XB44" s="914"/>
      <c r="XC44" s="914"/>
      <c r="XD44" s="914"/>
      <c r="XE44" s="914"/>
      <c r="XF44" s="914"/>
      <c r="XG44" s="914"/>
      <c r="XH44" s="914"/>
      <c r="XI44" s="914"/>
      <c r="XJ44" s="914"/>
      <c r="XK44" s="914"/>
      <c r="XL44" s="914"/>
      <c r="XM44" s="914"/>
      <c r="XN44" s="914"/>
      <c r="XO44" s="914"/>
      <c r="XP44" s="914"/>
      <c r="XQ44" s="914"/>
      <c r="XR44" s="914"/>
      <c r="XS44" s="914"/>
      <c r="XT44" s="914"/>
      <c r="XU44" s="914"/>
      <c r="XV44" s="914"/>
      <c r="XW44" s="914"/>
      <c r="XX44" s="914"/>
      <c r="XY44" s="914"/>
      <c r="XZ44" s="914"/>
      <c r="YA44" s="914"/>
      <c r="YB44" s="914"/>
      <c r="YC44" s="914"/>
      <c r="YD44" s="914"/>
      <c r="YE44" s="914"/>
      <c r="YF44" s="914"/>
      <c r="YG44" s="914"/>
      <c r="YH44" s="914"/>
      <c r="YI44" s="914"/>
      <c r="YJ44" s="914"/>
      <c r="YK44" s="914"/>
      <c r="YL44" s="914"/>
      <c r="YM44" s="914"/>
      <c r="YN44" s="914"/>
      <c r="YO44" s="914"/>
      <c r="YP44" s="914"/>
      <c r="YQ44" s="914"/>
      <c r="YR44" s="914"/>
      <c r="YS44" s="914"/>
      <c r="YT44" s="914"/>
      <c r="YU44" s="914"/>
      <c r="YV44" s="914"/>
      <c r="YW44" s="914"/>
      <c r="YX44" s="914"/>
      <c r="YY44" s="914"/>
      <c r="YZ44" s="914"/>
      <c r="ZA44" s="914"/>
      <c r="ZB44" s="914"/>
      <c r="ZC44" s="914"/>
      <c r="ZD44" s="914"/>
      <c r="ZE44" s="914"/>
      <c r="ZF44" s="914"/>
      <c r="ZG44" s="914"/>
      <c r="ZH44" s="914"/>
      <c r="ZI44" s="914"/>
      <c r="ZJ44" s="914"/>
      <c r="ZK44" s="914"/>
      <c r="ZL44" s="914"/>
      <c r="ZM44" s="914"/>
      <c r="ZN44" s="914"/>
      <c r="ZO44" s="914"/>
      <c r="ZP44" s="914"/>
      <c r="ZQ44" s="914"/>
      <c r="ZR44" s="914"/>
      <c r="ZS44" s="914"/>
      <c r="ZT44" s="914"/>
      <c r="ZU44" s="914"/>
      <c r="ZV44" s="914"/>
      <c r="ZW44" s="914"/>
      <c r="ZX44" s="914"/>
      <c r="ZY44" s="914"/>
      <c r="ZZ44" s="914"/>
      <c r="AAA44" s="914"/>
      <c r="AAB44" s="914"/>
      <c r="AAC44" s="914"/>
      <c r="AAD44" s="914"/>
      <c r="AAE44" s="914"/>
      <c r="AAF44" s="914"/>
      <c r="AAG44" s="914"/>
      <c r="AAH44" s="914"/>
      <c r="AAI44" s="914"/>
      <c r="AAJ44" s="914"/>
      <c r="AAK44" s="914"/>
      <c r="AAL44" s="914"/>
      <c r="AAM44" s="914"/>
      <c r="AAN44" s="914"/>
      <c r="AAO44" s="914"/>
      <c r="AAP44" s="914"/>
      <c r="AAQ44" s="914"/>
      <c r="AAR44" s="914"/>
      <c r="AAS44" s="914"/>
      <c r="AAT44" s="914"/>
      <c r="AAU44" s="914"/>
      <c r="AAV44" s="914"/>
      <c r="AAW44" s="914"/>
      <c r="AAX44" s="914"/>
      <c r="AAY44" s="914"/>
      <c r="AAZ44" s="914"/>
      <c r="ABA44" s="914"/>
      <c r="ABB44" s="914"/>
      <c r="ABC44" s="914"/>
      <c r="ABD44" s="914"/>
      <c r="ABE44" s="914"/>
      <c r="ABF44" s="914"/>
      <c r="ABG44" s="914"/>
      <c r="ABH44" s="914"/>
    </row>
    <row r="45" spans="1:736" ht="21" customHeight="1" x14ac:dyDescent="0.25">
      <c r="A45" s="125"/>
      <c r="B45" s="465"/>
      <c r="C45" s="180"/>
      <c r="D45" s="180"/>
    </row>
    <row r="46" spans="1:736" ht="30" x14ac:dyDescent="0.25">
      <c r="A46" s="138" t="s">
        <v>913</v>
      </c>
      <c r="B46" s="132" t="s">
        <v>914</v>
      </c>
      <c r="C46" s="180"/>
      <c r="D46" s="180"/>
    </row>
    <row r="47" spans="1:736" s="421" customFormat="1" x14ac:dyDescent="0.25">
      <c r="A47" s="466"/>
      <c r="B47" s="467"/>
      <c r="C47" s="468"/>
      <c r="D47" s="468"/>
    </row>
    <row r="48" spans="1:736" ht="21" customHeight="1" x14ac:dyDescent="0.25">
      <c r="A48" s="466"/>
      <c r="B48" s="467"/>
      <c r="C48" s="468"/>
      <c r="D48" s="468"/>
    </row>
    <row r="49" ht="21" customHeight="1" x14ac:dyDescent="0.25"/>
    <row r="50" ht="21" customHeight="1" x14ac:dyDescent="0.25"/>
  </sheetData>
  <mergeCells count="5">
    <mergeCell ref="A1:B1"/>
    <mergeCell ref="A5:A6"/>
    <mergeCell ref="B5:B6"/>
    <mergeCell ref="A2:B2"/>
    <mergeCell ref="A3:B3"/>
  </mergeCells>
  <pageMargins left="0.7" right="0.7" top="0.75" bottom="0.75" header="0.3" footer="0.3"/>
  <pageSetup paperSize="9" scale="6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563D2-1B13-4E15-9E05-C2E1685691DC}">
  <sheetPr>
    <tabColor theme="0"/>
  </sheetPr>
  <dimension ref="A1:P14"/>
  <sheetViews>
    <sheetView showGridLines="0" view="pageBreakPreview" zoomScaleNormal="100" zoomScaleSheetLayoutView="100" workbookViewId="0">
      <selection activeCell="L2" sqref="L2"/>
    </sheetView>
  </sheetViews>
  <sheetFormatPr defaultRowHeight="15" x14ac:dyDescent="0.25"/>
  <cols>
    <col min="1" max="1" width="32.5703125" style="568" customWidth="1"/>
    <col min="2" max="6" width="9.85546875" style="568" hidden="1" customWidth="1"/>
    <col min="7" max="11" width="13.140625" style="568" hidden="1" customWidth="1"/>
    <col min="12" max="16" width="13.140625" style="568" customWidth="1"/>
    <col min="17" max="16384" width="9.140625" style="568"/>
  </cols>
  <sheetData>
    <row r="1" spans="1:16" x14ac:dyDescent="0.25">
      <c r="A1" s="1421" t="s">
        <v>1298</v>
      </c>
      <c r="B1" s="1421"/>
      <c r="C1" s="1421"/>
      <c r="D1" s="1421"/>
      <c r="E1" s="1421"/>
    </row>
    <row r="2" spans="1:16" x14ac:dyDescent="0.25">
      <c r="A2" s="1461" t="s">
        <v>47</v>
      </c>
      <c r="B2" s="1461"/>
      <c r="C2" s="1461"/>
      <c r="D2" s="1461"/>
      <c r="E2" s="1461"/>
      <c r="F2" s="1461"/>
      <c r="G2" s="1461"/>
      <c r="H2" s="1461"/>
      <c r="I2" s="1461"/>
      <c r="J2" s="628"/>
      <c r="L2" s="568" t="str">
        <f>F22D!M2</f>
        <v>Rosa Power Supply Company Limited</v>
      </c>
    </row>
    <row r="3" spans="1:16" x14ac:dyDescent="0.25">
      <c r="A3" s="815" t="s">
        <v>505</v>
      </c>
      <c r="B3" s="815"/>
      <c r="C3" s="815"/>
      <c r="D3" s="815"/>
      <c r="E3" s="1314"/>
      <c r="F3" s="1314"/>
      <c r="G3" s="1314"/>
      <c r="H3" s="1314"/>
      <c r="I3" s="1314"/>
      <c r="J3" s="561"/>
      <c r="K3" s="1314"/>
      <c r="L3" s="1314"/>
      <c r="M3" s="1314"/>
      <c r="N3" s="1314"/>
      <c r="O3" s="1314"/>
      <c r="P3" s="1314"/>
    </row>
    <row r="4" spans="1:16" x14ac:dyDescent="0.25">
      <c r="A4" s="567"/>
      <c r="B4" s="567"/>
      <c r="C4" s="567"/>
      <c r="D4" s="567"/>
      <c r="E4" s="567"/>
      <c r="F4" s="567"/>
      <c r="G4" s="567"/>
      <c r="H4" s="1462"/>
      <c r="I4" s="1462"/>
      <c r="J4" s="641"/>
      <c r="O4" s="1462" t="s">
        <v>434</v>
      </c>
      <c r="P4" s="1462"/>
    </row>
    <row r="5" spans="1:16" ht="15" customHeight="1" x14ac:dyDescent="0.25">
      <c r="A5" s="1247" t="s">
        <v>49</v>
      </c>
      <c r="B5" s="1265" t="s">
        <v>1065</v>
      </c>
      <c r="C5" s="1272"/>
      <c r="D5" s="1272"/>
      <c r="E5" s="1272"/>
      <c r="F5" s="1266"/>
      <c r="G5" s="1278" t="s">
        <v>1241</v>
      </c>
      <c r="H5" s="1278"/>
      <c r="I5" s="1278"/>
      <c r="J5" s="1281" t="s">
        <v>970</v>
      </c>
      <c r="K5" s="1282"/>
      <c r="L5" s="1278" t="s">
        <v>161</v>
      </c>
      <c r="M5" s="1278"/>
      <c r="N5" s="1278"/>
      <c r="O5" s="1278"/>
      <c r="P5" s="1278"/>
    </row>
    <row r="6" spans="1:16" x14ac:dyDescent="0.25">
      <c r="A6" s="1247"/>
      <c r="B6" s="558" t="s">
        <v>983</v>
      </c>
      <c r="C6" s="558" t="s">
        <v>983</v>
      </c>
      <c r="D6" s="558" t="s">
        <v>983</v>
      </c>
      <c r="E6" s="558" t="s">
        <v>983</v>
      </c>
      <c r="F6" s="558" t="s">
        <v>983</v>
      </c>
      <c r="G6" s="1265" t="s">
        <v>983</v>
      </c>
      <c r="H6" s="1272"/>
      <c r="I6" s="1266"/>
      <c r="J6" s="1265" t="s">
        <v>983</v>
      </c>
      <c r="K6" s="1266"/>
      <c r="L6" s="558" t="str">
        <f>'F21'!L7</f>
        <v>FY 2020-21</v>
      </c>
      <c r="M6" s="1080" t="str">
        <f>'F21'!M7</f>
        <v>FY 2021-22</v>
      </c>
      <c r="N6" s="1080" t="str">
        <f>'F21'!N7</f>
        <v>FY 2022-23</v>
      </c>
      <c r="O6" s="1080" t="str">
        <f>'F21'!O7</f>
        <v>FY 2023-24</v>
      </c>
      <c r="P6" s="1080" t="str">
        <f>'F21'!P7</f>
        <v>FY 2024-25</v>
      </c>
    </row>
    <row r="7" spans="1:16" ht="30" x14ac:dyDescent="0.25">
      <c r="A7" s="1247"/>
      <c r="B7" s="558" t="s">
        <v>985</v>
      </c>
      <c r="C7" s="726" t="s">
        <v>985</v>
      </c>
      <c r="D7" s="726" t="s">
        <v>985</v>
      </c>
      <c r="E7" s="726" t="s">
        <v>985</v>
      </c>
      <c r="F7" s="726" t="s">
        <v>985</v>
      </c>
      <c r="G7" s="388" t="s">
        <v>977</v>
      </c>
      <c r="H7" s="563" t="s">
        <v>978</v>
      </c>
      <c r="I7" s="563" t="s">
        <v>979</v>
      </c>
      <c r="J7" s="388" t="s">
        <v>977</v>
      </c>
      <c r="K7" s="388" t="s">
        <v>980</v>
      </c>
      <c r="L7" s="563" t="s">
        <v>981</v>
      </c>
      <c r="M7" s="563" t="s">
        <v>981</v>
      </c>
      <c r="N7" s="563" t="s">
        <v>981</v>
      </c>
      <c r="O7" s="563" t="s">
        <v>981</v>
      </c>
      <c r="P7" s="563" t="s">
        <v>981</v>
      </c>
    </row>
    <row r="8" spans="1:16" x14ac:dyDescent="0.25">
      <c r="A8" s="629" t="s">
        <v>1097</v>
      </c>
      <c r="B8" s="629"/>
      <c r="C8" s="629"/>
      <c r="D8" s="629"/>
      <c r="E8" s="271"/>
      <c r="F8" s="271"/>
      <c r="G8" s="351"/>
      <c r="H8" s="351"/>
      <c r="I8" s="351"/>
      <c r="J8" s="351"/>
      <c r="K8" s="351"/>
      <c r="L8" s="1103">
        <f>'F21'!L10</f>
        <v>0</v>
      </c>
      <c r="M8" s="1103">
        <f>'F21'!M10</f>
        <v>0</v>
      </c>
      <c r="N8" s="1103">
        <f>'F21'!N10</f>
        <v>0</v>
      </c>
      <c r="O8" s="1103">
        <f>'F21'!O10</f>
        <v>0</v>
      </c>
      <c r="P8" s="1103">
        <f>'F21'!P10</f>
        <v>0</v>
      </c>
    </row>
    <row r="9" spans="1:16" x14ac:dyDescent="0.25">
      <c r="A9" s="513" t="s">
        <v>419</v>
      </c>
      <c r="B9" s="513"/>
      <c r="C9" s="513"/>
      <c r="D9" s="513"/>
      <c r="E9" s="632"/>
      <c r="F9" s="632"/>
      <c r="G9" s="632"/>
      <c r="H9" s="632"/>
      <c r="I9" s="632"/>
      <c r="J9" s="632"/>
      <c r="K9" s="632"/>
      <c r="L9" s="1104"/>
      <c r="M9" s="1104"/>
      <c r="N9" s="1104"/>
      <c r="O9" s="1104"/>
      <c r="P9" s="1104"/>
    </row>
    <row r="10" spans="1:16" x14ac:dyDescent="0.25">
      <c r="A10" s="629" t="s">
        <v>1098</v>
      </c>
      <c r="B10" s="629"/>
      <c r="C10" s="629"/>
      <c r="D10" s="629"/>
      <c r="E10" s="271"/>
      <c r="F10" s="271"/>
      <c r="G10" s="351"/>
      <c r="H10" s="351"/>
      <c r="I10" s="351"/>
      <c r="J10" s="351"/>
      <c r="K10" s="351"/>
      <c r="L10" s="1104">
        <v>0</v>
      </c>
      <c r="M10" s="1104">
        <v>0</v>
      </c>
      <c r="N10" s="1104">
        <v>0</v>
      </c>
      <c r="O10" s="1104">
        <v>0</v>
      </c>
      <c r="P10" s="1104">
        <v>0</v>
      </c>
    </row>
    <row r="11" spans="1:16" x14ac:dyDescent="0.25">
      <c r="A11" s="513" t="s">
        <v>1099</v>
      </c>
      <c r="B11" s="513"/>
      <c r="C11" s="513"/>
      <c r="D11" s="513"/>
      <c r="E11" s="585"/>
      <c r="F11" s="585"/>
      <c r="G11" s="585"/>
      <c r="H11" s="585"/>
      <c r="I11" s="585"/>
      <c r="J11" s="585"/>
      <c r="K11" s="585"/>
      <c r="L11" s="145">
        <f>L8-L9</f>
        <v>0</v>
      </c>
      <c r="M11" s="145">
        <f t="shared" ref="M11:P11" si="0">M8-M9</f>
        <v>0</v>
      </c>
      <c r="N11" s="145">
        <f t="shared" si="0"/>
        <v>0</v>
      </c>
      <c r="O11" s="145">
        <f t="shared" si="0"/>
        <v>0</v>
      </c>
      <c r="P11" s="145">
        <f t="shared" si="0"/>
        <v>0</v>
      </c>
    </row>
    <row r="14" spans="1:16" x14ac:dyDescent="0.25">
      <c r="G14" s="1335"/>
      <c r="H14" s="1335"/>
      <c r="I14" s="1335"/>
      <c r="J14" s="569"/>
    </row>
  </sheetData>
  <mergeCells count="17">
    <mergeCell ref="A1:E1"/>
    <mergeCell ref="A2:I2"/>
    <mergeCell ref="H3:I3"/>
    <mergeCell ref="K3:L3"/>
    <mergeCell ref="E3:G3"/>
    <mergeCell ref="G14:I14"/>
    <mergeCell ref="O3:P3"/>
    <mergeCell ref="H4:I4"/>
    <mergeCell ref="O4:P4"/>
    <mergeCell ref="A5:A7"/>
    <mergeCell ref="B5:F5"/>
    <mergeCell ref="G5:I5"/>
    <mergeCell ref="J5:K5"/>
    <mergeCell ref="L5:P5"/>
    <mergeCell ref="G6:I6"/>
    <mergeCell ref="J6:K6"/>
    <mergeCell ref="M3:N3"/>
  </mergeCells>
  <pageMargins left="0.7" right="0.7" top="0.75" bottom="0.75" header="0.3" footer="0.3"/>
  <pageSetup paperSize="9" scale="68"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92BD-4C55-4ABA-A9A7-56510DD991C5}">
  <sheetPr>
    <tabColor rgb="FFFFFF00"/>
  </sheetPr>
  <dimension ref="A1:Q46"/>
  <sheetViews>
    <sheetView showGridLines="0" view="pageBreakPreview" zoomScale="93" zoomScaleNormal="70" zoomScaleSheetLayoutView="93" workbookViewId="0">
      <selection activeCell="C2" sqref="C2"/>
    </sheetView>
  </sheetViews>
  <sheetFormatPr defaultColWidth="9.140625" defaultRowHeight="15" x14ac:dyDescent="0.25"/>
  <cols>
    <col min="1" max="1" width="4.85546875" style="568" customWidth="1"/>
    <col min="2" max="2" width="39.42578125" style="568" customWidth="1"/>
    <col min="3" max="3" width="12.7109375" style="568" customWidth="1"/>
    <col min="4" max="7" width="8.85546875" style="568" bestFit="1" customWidth="1"/>
    <col min="8" max="8" width="13.140625" style="568" customWidth="1"/>
    <col min="9" max="10" width="8.28515625" style="568" bestFit="1" customWidth="1"/>
    <col min="11" max="17" width="13.140625" style="568" customWidth="1"/>
    <col min="18" max="16384" width="9.140625" style="568"/>
  </cols>
  <sheetData>
    <row r="1" spans="1:17" x14ac:dyDescent="0.25">
      <c r="A1" s="1421" t="s">
        <v>1297</v>
      </c>
      <c r="B1" s="1421"/>
      <c r="C1" s="594"/>
      <c r="D1" s="594"/>
      <c r="E1" s="594"/>
    </row>
    <row r="2" spans="1:17" x14ac:dyDescent="0.25">
      <c r="A2" s="1221" t="s">
        <v>47</v>
      </c>
      <c r="B2" s="1221"/>
      <c r="C2" s="1221" t="str">
        <f>F22E!L2</f>
        <v>Rosa Power Supply Company Limited</v>
      </c>
      <c r="D2" s="1221"/>
      <c r="E2" s="1221"/>
      <c r="F2" s="1221"/>
      <c r="G2" s="1221"/>
      <c r="H2" s="1221"/>
      <c r="I2" s="1221"/>
      <c r="J2" s="1221"/>
      <c r="K2" s="557"/>
    </row>
    <row r="3" spans="1:17" x14ac:dyDescent="0.25">
      <c r="A3" s="815" t="s">
        <v>836</v>
      </c>
      <c r="B3" s="815"/>
      <c r="C3" s="815"/>
      <c r="D3" s="815"/>
      <c r="E3" s="815"/>
      <c r="F3" s="815"/>
      <c r="G3" s="815"/>
      <c r="H3" s="815"/>
      <c r="I3" s="1314"/>
      <c r="J3" s="1314"/>
      <c r="K3" s="561"/>
      <c r="L3" s="1314"/>
      <c r="M3" s="1314"/>
      <c r="N3" s="1314"/>
      <c r="O3" s="1314"/>
      <c r="P3" s="1314"/>
      <c r="Q3" s="1314"/>
    </row>
    <row r="4" spans="1:17" x14ac:dyDescent="0.25">
      <c r="A4" s="567"/>
      <c r="B4" s="567"/>
      <c r="C4" s="567"/>
      <c r="D4" s="567"/>
      <c r="E4" s="567"/>
      <c r="F4" s="567"/>
      <c r="G4" s="567"/>
      <c r="H4" s="567"/>
      <c r="I4" s="1462"/>
      <c r="J4" s="1462"/>
      <c r="K4" s="595"/>
      <c r="L4" s="1462"/>
      <c r="M4" s="1462"/>
      <c r="N4" s="1462"/>
      <c r="O4" s="1462"/>
      <c r="P4" s="1462" t="s">
        <v>434</v>
      </c>
      <c r="Q4" s="1462"/>
    </row>
    <row r="5" spans="1:17" ht="18.75" customHeight="1" x14ac:dyDescent="0.25">
      <c r="A5" s="1246" t="s">
        <v>384</v>
      </c>
      <c r="B5" s="1247" t="s">
        <v>49</v>
      </c>
      <c r="C5" s="1332" t="s">
        <v>1065</v>
      </c>
      <c r="D5" s="1333"/>
      <c r="E5" s="1333"/>
      <c r="F5" s="1333"/>
      <c r="G5" s="1334"/>
      <c r="H5" s="1278" t="s">
        <v>969</v>
      </c>
      <c r="I5" s="1278"/>
      <c r="J5" s="1278"/>
      <c r="K5" s="1281" t="s">
        <v>970</v>
      </c>
      <c r="L5" s="1282"/>
      <c r="M5" s="1278" t="s">
        <v>161</v>
      </c>
      <c r="N5" s="1278"/>
      <c r="O5" s="1278"/>
      <c r="P5" s="1278"/>
      <c r="Q5" s="1278"/>
    </row>
    <row r="6" spans="1:17" ht="18.75" customHeight="1" x14ac:dyDescent="0.25">
      <c r="A6" s="1246"/>
      <c r="B6" s="1247"/>
      <c r="C6" s="558" t="s">
        <v>983</v>
      </c>
      <c r="D6" s="558" t="s">
        <v>983</v>
      </c>
      <c r="E6" s="558" t="s">
        <v>983</v>
      </c>
      <c r="F6" s="558" t="s">
        <v>983</v>
      </c>
      <c r="G6" s="558" t="s">
        <v>983</v>
      </c>
      <c r="H6" s="1265" t="s">
        <v>983</v>
      </c>
      <c r="I6" s="1272"/>
      <c r="J6" s="1266"/>
      <c r="K6" s="1265" t="s">
        <v>987</v>
      </c>
      <c r="L6" s="1266"/>
      <c r="M6" s="558" t="s">
        <v>983</v>
      </c>
      <c r="N6" s="558" t="s">
        <v>983</v>
      </c>
      <c r="O6" s="558" t="s">
        <v>983</v>
      </c>
      <c r="P6" s="558" t="s">
        <v>983</v>
      </c>
      <c r="Q6" s="558" t="s">
        <v>983</v>
      </c>
    </row>
    <row r="7" spans="1:17" ht="28.5" customHeight="1" x14ac:dyDescent="0.25">
      <c r="A7" s="1246"/>
      <c r="B7" s="1247"/>
      <c r="C7" s="558" t="s">
        <v>978</v>
      </c>
      <c r="D7" s="558" t="s">
        <v>978</v>
      </c>
      <c r="E7" s="558" t="s">
        <v>978</v>
      </c>
      <c r="F7" s="558" t="s">
        <v>978</v>
      </c>
      <c r="G7" s="558" t="s">
        <v>978</v>
      </c>
      <c r="H7" s="388" t="s">
        <v>977</v>
      </c>
      <c r="I7" s="563" t="s">
        <v>978</v>
      </c>
      <c r="J7" s="563" t="s">
        <v>979</v>
      </c>
      <c r="K7" s="388" t="s">
        <v>977</v>
      </c>
      <c r="L7" s="388" t="s">
        <v>980</v>
      </c>
      <c r="M7" s="563" t="s">
        <v>981</v>
      </c>
      <c r="N7" s="563" t="s">
        <v>981</v>
      </c>
      <c r="O7" s="563" t="s">
        <v>981</v>
      </c>
      <c r="P7" s="563" t="s">
        <v>981</v>
      </c>
      <c r="Q7" s="563" t="s">
        <v>981</v>
      </c>
    </row>
    <row r="8" spans="1:17" ht="18.75" customHeight="1" x14ac:dyDescent="0.25">
      <c r="A8" s="585">
        <v>1</v>
      </c>
      <c r="B8" s="440" t="s">
        <v>506</v>
      </c>
      <c r="C8" s="440"/>
      <c r="D8" s="440"/>
      <c r="E8" s="440"/>
      <c r="F8" s="6"/>
      <c r="G8" s="6"/>
      <c r="H8" s="6"/>
      <c r="I8" s="6"/>
      <c r="J8" s="6"/>
      <c r="K8" s="6"/>
      <c r="L8" s="6"/>
      <c r="M8" s="6"/>
      <c r="N8" s="6"/>
      <c r="O8" s="6"/>
      <c r="P8" s="6"/>
      <c r="Q8" s="6"/>
    </row>
    <row r="9" spans="1:17" ht="18.75" customHeight="1" x14ac:dyDescent="0.25">
      <c r="A9" s="585">
        <f>A8+1</f>
        <v>2</v>
      </c>
      <c r="B9" s="440" t="s">
        <v>507</v>
      </c>
      <c r="C9" s="440"/>
      <c r="D9" s="440"/>
      <c r="E9" s="440"/>
      <c r="F9" s="6"/>
      <c r="G9" s="6"/>
      <c r="H9" s="6"/>
      <c r="I9" s="6"/>
      <c r="J9" s="6"/>
      <c r="K9" s="6"/>
      <c r="L9" s="6"/>
      <c r="M9" s="6"/>
      <c r="N9" s="6"/>
      <c r="O9" s="6"/>
      <c r="P9" s="6"/>
      <c r="Q9" s="6"/>
    </row>
    <row r="10" spans="1:17" ht="18.75" customHeight="1" x14ac:dyDescent="0.25">
      <c r="A10" s="585">
        <f t="shared" ref="A10:A38" si="0">A9+1</f>
        <v>3</v>
      </c>
      <c r="B10" s="440" t="s">
        <v>508</v>
      </c>
      <c r="C10" s="440"/>
      <c r="D10" s="440"/>
      <c r="E10" s="440"/>
      <c r="F10" s="6"/>
      <c r="G10" s="6"/>
      <c r="H10" s="6"/>
      <c r="I10" s="6"/>
      <c r="J10" s="6"/>
      <c r="K10" s="6"/>
      <c r="L10" s="6"/>
      <c r="M10" s="6"/>
      <c r="N10" s="6"/>
      <c r="O10" s="6"/>
      <c r="P10" s="6"/>
      <c r="Q10" s="6"/>
    </row>
    <row r="11" spans="1:17" ht="30.6" customHeight="1" x14ac:dyDescent="0.25">
      <c r="A11" s="585">
        <f t="shared" si="0"/>
        <v>4</v>
      </c>
      <c r="B11" s="440" t="s">
        <v>509</v>
      </c>
      <c r="C11" s="440"/>
      <c r="D11" s="440"/>
      <c r="E11" s="440"/>
      <c r="F11" s="6"/>
      <c r="G11" s="6"/>
      <c r="H11" s="6"/>
      <c r="I11" s="6"/>
      <c r="J11" s="6"/>
      <c r="K11" s="6"/>
      <c r="L11" s="6"/>
      <c r="M11" s="6"/>
      <c r="N11" s="6"/>
      <c r="O11" s="6"/>
      <c r="P11" s="6"/>
      <c r="Q11" s="6"/>
    </row>
    <row r="12" spans="1:17" ht="18.75" customHeight="1" x14ac:dyDescent="0.25">
      <c r="A12" s="585">
        <f t="shared" si="0"/>
        <v>5</v>
      </c>
      <c r="B12" s="440" t="s">
        <v>510</v>
      </c>
      <c r="C12" s="440"/>
      <c r="D12" s="440"/>
      <c r="E12" s="440"/>
      <c r="F12" s="6"/>
      <c r="G12" s="6"/>
      <c r="H12" s="6"/>
      <c r="I12" s="6"/>
      <c r="J12" s="6"/>
      <c r="K12" s="6"/>
      <c r="L12" s="6"/>
      <c r="M12" s="6"/>
      <c r="N12" s="6"/>
      <c r="O12" s="6"/>
      <c r="P12" s="6"/>
      <c r="Q12" s="6"/>
    </row>
    <row r="13" spans="1:17" ht="18.75" customHeight="1" x14ac:dyDescent="0.25">
      <c r="A13" s="585">
        <f t="shared" si="0"/>
        <v>6</v>
      </c>
      <c r="B13" s="440" t="s">
        <v>511</v>
      </c>
      <c r="C13" s="440"/>
      <c r="D13" s="440"/>
      <c r="E13" s="440"/>
      <c r="F13" s="6"/>
      <c r="G13" s="6"/>
      <c r="H13" s="6"/>
      <c r="I13" s="6"/>
      <c r="J13" s="6"/>
      <c r="K13" s="6"/>
      <c r="L13" s="6"/>
      <c r="M13" s="6"/>
      <c r="N13" s="6"/>
      <c r="O13" s="6"/>
      <c r="P13" s="6"/>
      <c r="Q13" s="6"/>
    </row>
    <row r="14" spans="1:17" ht="18.75" customHeight="1" x14ac:dyDescent="0.25">
      <c r="A14" s="585">
        <f t="shared" si="0"/>
        <v>7</v>
      </c>
      <c r="B14" s="440" t="s">
        <v>512</v>
      </c>
      <c r="C14" s="440"/>
      <c r="D14" s="440"/>
      <c r="E14" s="440"/>
      <c r="F14" s="6"/>
      <c r="G14" s="6"/>
      <c r="H14" s="6"/>
      <c r="I14" s="6"/>
      <c r="J14" s="6"/>
      <c r="K14" s="6"/>
      <c r="L14" s="6"/>
      <c r="M14" s="6"/>
      <c r="N14" s="6"/>
      <c r="O14" s="6"/>
      <c r="P14" s="6"/>
      <c r="Q14" s="6"/>
    </row>
    <row r="15" spans="1:17" ht="18.75" customHeight="1" x14ac:dyDescent="0.25">
      <c r="A15" s="585">
        <f t="shared" si="0"/>
        <v>8</v>
      </c>
      <c r="B15" s="440" t="s">
        <v>513</v>
      </c>
      <c r="C15" s="440"/>
      <c r="D15" s="440"/>
      <c r="E15" s="440"/>
      <c r="F15" s="6"/>
      <c r="G15" s="6"/>
      <c r="H15" s="6"/>
      <c r="I15" s="6"/>
      <c r="J15" s="6"/>
      <c r="K15" s="6"/>
      <c r="L15" s="6"/>
      <c r="M15" s="6"/>
      <c r="N15" s="6"/>
      <c r="O15" s="6"/>
      <c r="P15" s="6"/>
      <c r="Q15" s="6"/>
    </row>
    <row r="16" spans="1:17" ht="18.75" customHeight="1" x14ac:dyDescent="0.25">
      <c r="A16" s="585">
        <f t="shared" si="0"/>
        <v>9</v>
      </c>
      <c r="B16" s="440" t="s">
        <v>514</v>
      </c>
      <c r="C16" s="440"/>
      <c r="D16" s="440"/>
      <c r="E16" s="440"/>
      <c r="F16" s="6"/>
      <c r="G16" s="6"/>
      <c r="H16" s="6"/>
      <c r="I16" s="6"/>
      <c r="J16" s="6"/>
      <c r="K16" s="6"/>
      <c r="L16" s="6"/>
      <c r="M16" s="6"/>
      <c r="N16" s="6"/>
      <c r="O16" s="6"/>
      <c r="P16" s="6"/>
      <c r="Q16" s="6"/>
    </row>
    <row r="17" spans="1:17" ht="18.75" customHeight="1" x14ac:dyDescent="0.25">
      <c r="A17" s="585">
        <f t="shared" si="0"/>
        <v>10</v>
      </c>
      <c r="B17" s="440" t="s">
        <v>515</v>
      </c>
      <c r="C17" s="440"/>
      <c r="D17" s="440"/>
      <c r="E17" s="440"/>
      <c r="F17" s="6"/>
      <c r="G17" s="6"/>
      <c r="H17" s="6"/>
      <c r="I17" s="6"/>
      <c r="J17" s="6"/>
      <c r="K17" s="6"/>
      <c r="L17" s="6"/>
      <c r="M17" s="6"/>
      <c r="N17" s="6"/>
      <c r="O17" s="6"/>
      <c r="P17" s="6"/>
      <c r="Q17" s="6"/>
    </row>
    <row r="18" spans="1:17" ht="18.75" customHeight="1" x14ac:dyDescent="0.25">
      <c r="A18" s="585">
        <f t="shared" si="0"/>
        <v>11</v>
      </c>
      <c r="B18" s="440" t="s">
        <v>516</v>
      </c>
      <c r="C18" s="440"/>
      <c r="D18" s="440"/>
      <c r="E18" s="440"/>
      <c r="F18" s="6"/>
      <c r="G18" s="6"/>
      <c r="H18" s="6"/>
      <c r="I18" s="6"/>
      <c r="J18" s="6"/>
      <c r="K18" s="6"/>
      <c r="L18" s="6"/>
      <c r="M18" s="6"/>
      <c r="N18" s="6"/>
      <c r="O18" s="6"/>
      <c r="P18" s="6"/>
      <c r="Q18" s="6"/>
    </row>
    <row r="19" spans="1:17" ht="28.15" customHeight="1" x14ac:dyDescent="0.25">
      <c r="A19" s="585">
        <f t="shared" si="0"/>
        <v>12</v>
      </c>
      <c r="B19" s="440" t="s">
        <v>517</v>
      </c>
      <c r="C19" s="440"/>
      <c r="D19" s="440"/>
      <c r="E19" s="440"/>
      <c r="F19" s="6"/>
      <c r="G19" s="6"/>
      <c r="H19" s="6"/>
      <c r="I19" s="6"/>
      <c r="J19" s="6"/>
      <c r="K19" s="6"/>
      <c r="L19" s="6"/>
      <c r="M19" s="6"/>
      <c r="N19" s="6"/>
      <c r="O19" s="6"/>
      <c r="P19" s="6"/>
      <c r="Q19" s="6"/>
    </row>
    <row r="20" spans="1:17" ht="18.75" customHeight="1" x14ac:dyDescent="0.25">
      <c r="A20" s="585">
        <f t="shared" si="0"/>
        <v>13</v>
      </c>
      <c r="B20" s="440" t="s">
        <v>518</v>
      </c>
      <c r="C20" s="440"/>
      <c r="D20" s="440"/>
      <c r="E20" s="440"/>
      <c r="F20" s="6"/>
      <c r="G20" s="6"/>
      <c r="H20" s="6"/>
      <c r="I20" s="6"/>
      <c r="J20" s="6"/>
      <c r="K20" s="6"/>
      <c r="L20" s="6"/>
      <c r="M20" s="6"/>
      <c r="N20" s="6"/>
      <c r="O20" s="6"/>
      <c r="P20" s="6"/>
      <c r="Q20" s="6"/>
    </row>
    <row r="21" spans="1:17" ht="17.45" customHeight="1" x14ac:dyDescent="0.25">
      <c r="A21" s="585">
        <f t="shared" si="0"/>
        <v>14</v>
      </c>
      <c r="B21" s="440" t="s">
        <v>519</v>
      </c>
      <c r="C21" s="440"/>
      <c r="D21" s="440"/>
      <c r="E21" s="440"/>
      <c r="F21" s="6"/>
      <c r="G21" s="6"/>
      <c r="H21" s="6"/>
      <c r="I21" s="6"/>
      <c r="J21" s="6"/>
      <c r="K21" s="6"/>
      <c r="L21" s="6"/>
      <c r="M21" s="6"/>
      <c r="N21" s="6"/>
      <c r="O21" s="6"/>
      <c r="P21" s="6"/>
      <c r="Q21" s="6"/>
    </row>
    <row r="22" spans="1:17" ht="18.75" customHeight="1" x14ac:dyDescent="0.25">
      <c r="A22" s="585">
        <f t="shared" si="0"/>
        <v>15</v>
      </c>
      <c r="B22" s="440" t="s">
        <v>520</v>
      </c>
      <c r="C22" s="440"/>
      <c r="D22" s="440"/>
      <c r="E22" s="440"/>
      <c r="F22" s="6"/>
      <c r="G22" s="6"/>
      <c r="H22" s="6"/>
      <c r="I22" s="6"/>
      <c r="J22" s="6"/>
      <c r="K22" s="6"/>
      <c r="L22" s="6"/>
      <c r="M22" s="6"/>
      <c r="N22" s="6"/>
      <c r="O22" s="6"/>
      <c r="P22" s="6"/>
      <c r="Q22" s="6"/>
    </row>
    <row r="23" spans="1:17" ht="30" customHeight="1" x14ac:dyDescent="0.25">
      <c r="A23" s="585">
        <f t="shared" si="0"/>
        <v>16</v>
      </c>
      <c r="B23" s="642" t="s">
        <v>521</v>
      </c>
      <c r="C23" s="642"/>
      <c r="D23" s="642"/>
      <c r="E23" s="642"/>
      <c r="F23" s="642"/>
      <c r="G23" s="643"/>
      <c r="H23" s="643"/>
      <c r="I23" s="643"/>
      <c r="J23" s="643"/>
      <c r="K23" s="643"/>
      <c r="L23" s="643"/>
      <c r="M23" s="643"/>
      <c r="N23" s="643"/>
      <c r="O23" s="643"/>
      <c r="P23" s="643"/>
      <c r="Q23" s="643"/>
    </row>
    <row r="24" spans="1:17" ht="18.75" customHeight="1" x14ac:dyDescent="0.25">
      <c r="A24" s="585">
        <f t="shared" si="0"/>
        <v>17</v>
      </c>
      <c r="B24" s="642" t="s">
        <v>522</v>
      </c>
      <c r="C24" s="642"/>
      <c r="D24" s="642"/>
      <c r="E24" s="642"/>
      <c r="F24" s="644"/>
      <c r="G24" s="644"/>
      <c r="H24" s="644"/>
      <c r="I24" s="644"/>
      <c r="J24" s="644"/>
      <c r="K24" s="644"/>
      <c r="L24" s="644"/>
      <c r="M24" s="644"/>
      <c r="N24" s="644"/>
      <c r="O24" s="644"/>
      <c r="P24" s="644"/>
      <c r="Q24" s="644"/>
    </row>
    <row r="25" spans="1:17" ht="18.75" customHeight="1" x14ac:dyDescent="0.25">
      <c r="A25" s="585">
        <f t="shared" si="0"/>
        <v>18</v>
      </c>
      <c r="B25" s="642" t="s">
        <v>523</v>
      </c>
      <c r="C25" s="642"/>
      <c r="D25" s="642"/>
      <c r="E25" s="642"/>
      <c r="F25" s="644"/>
      <c r="G25" s="644"/>
      <c r="H25" s="644"/>
      <c r="I25" s="644"/>
      <c r="J25" s="644"/>
      <c r="K25" s="644"/>
      <c r="L25" s="644"/>
      <c r="M25" s="644"/>
      <c r="N25" s="644"/>
      <c r="O25" s="644"/>
      <c r="P25" s="644"/>
      <c r="Q25" s="644"/>
    </row>
    <row r="26" spans="1:17" ht="18.75" customHeight="1" x14ac:dyDescent="0.25">
      <c r="A26" s="585">
        <f t="shared" si="0"/>
        <v>19</v>
      </c>
      <c r="B26" s="642" t="s">
        <v>524</v>
      </c>
      <c r="C26" s="642"/>
      <c r="D26" s="642"/>
      <c r="E26" s="642"/>
      <c r="F26" s="642"/>
      <c r="G26" s="642"/>
      <c r="H26" s="642"/>
      <c r="I26" s="643"/>
      <c r="J26" s="643"/>
      <c r="K26" s="643"/>
      <c r="L26" s="643"/>
      <c r="M26" s="643"/>
      <c r="N26" s="643"/>
      <c r="O26" s="643"/>
      <c r="P26" s="643"/>
      <c r="Q26" s="643"/>
    </row>
    <row r="27" spans="1:17" ht="18.75" customHeight="1" x14ac:dyDescent="0.25">
      <c r="A27" s="585">
        <f t="shared" si="0"/>
        <v>20</v>
      </c>
      <c r="B27" s="642" t="s">
        <v>525</v>
      </c>
      <c r="C27" s="642"/>
      <c r="D27" s="642"/>
      <c r="E27" s="642"/>
      <c r="F27" s="644"/>
      <c r="G27" s="644"/>
      <c r="H27" s="644"/>
      <c r="I27" s="644"/>
      <c r="J27" s="644"/>
      <c r="K27" s="644"/>
      <c r="L27" s="644"/>
      <c r="M27" s="644"/>
      <c r="N27" s="644"/>
      <c r="O27" s="644"/>
      <c r="P27" s="644"/>
      <c r="Q27" s="644"/>
    </row>
    <row r="28" spans="1:17" ht="18.75" customHeight="1" x14ac:dyDescent="0.25">
      <c r="A28" s="585">
        <f t="shared" si="0"/>
        <v>21</v>
      </c>
      <c r="B28" s="642" t="s">
        <v>526</v>
      </c>
      <c r="C28" s="642"/>
      <c r="D28" s="642"/>
      <c r="E28" s="642"/>
      <c r="F28" s="642"/>
      <c r="G28" s="642"/>
      <c r="H28" s="642"/>
      <c r="I28" s="643"/>
      <c r="J28" s="643"/>
      <c r="K28" s="643"/>
      <c r="L28" s="643"/>
      <c r="M28" s="643"/>
      <c r="N28" s="643"/>
      <c r="O28" s="643"/>
      <c r="P28" s="643"/>
      <c r="Q28" s="643"/>
    </row>
    <row r="29" spans="1:17" ht="18.75" customHeight="1" x14ac:dyDescent="0.25">
      <c r="A29" s="585">
        <f t="shared" si="0"/>
        <v>22</v>
      </c>
      <c r="B29" s="645" t="s">
        <v>527</v>
      </c>
      <c r="C29" s="645"/>
      <c r="D29" s="645"/>
      <c r="E29" s="645"/>
      <c r="F29" s="645"/>
      <c r="G29" s="646"/>
      <c r="H29" s="646"/>
      <c r="I29" s="643"/>
      <c r="J29" s="643"/>
      <c r="K29" s="643"/>
      <c r="L29" s="643"/>
      <c r="M29" s="643"/>
      <c r="N29" s="643"/>
      <c r="O29" s="643"/>
      <c r="P29" s="643"/>
      <c r="Q29" s="643"/>
    </row>
    <row r="30" spans="1:17" ht="18.75" customHeight="1" x14ac:dyDescent="0.25">
      <c r="A30" s="585">
        <f t="shared" si="0"/>
        <v>23</v>
      </c>
      <c r="B30" s="645" t="s">
        <v>528</v>
      </c>
      <c r="C30" s="645"/>
      <c r="D30" s="645"/>
      <c r="E30" s="645"/>
      <c r="F30" s="645"/>
      <c r="G30" s="646"/>
      <c r="H30" s="646"/>
      <c r="I30" s="643"/>
      <c r="J30" s="643"/>
      <c r="K30" s="643"/>
      <c r="L30" s="643"/>
      <c r="M30" s="643"/>
      <c r="N30" s="643"/>
      <c r="O30" s="643"/>
      <c r="P30" s="643"/>
      <c r="Q30" s="643"/>
    </row>
    <row r="31" spans="1:17" ht="18.75" customHeight="1" x14ac:dyDescent="0.25">
      <c r="A31" s="585">
        <f t="shared" si="0"/>
        <v>24</v>
      </c>
      <c r="B31" s="645" t="s">
        <v>529</v>
      </c>
      <c r="C31" s="645"/>
      <c r="D31" s="645"/>
      <c r="E31" s="645"/>
      <c r="F31" s="645"/>
      <c r="G31" s="646"/>
      <c r="H31" s="646"/>
      <c r="I31" s="643"/>
      <c r="J31" s="643"/>
      <c r="K31" s="643"/>
      <c r="L31" s="643"/>
      <c r="M31" s="643"/>
      <c r="N31" s="643"/>
      <c r="O31" s="643"/>
      <c r="P31" s="643"/>
      <c r="Q31" s="643"/>
    </row>
    <row r="32" spans="1:17" ht="28.9" customHeight="1" x14ac:dyDescent="0.25">
      <c r="A32" s="585">
        <f t="shared" si="0"/>
        <v>25</v>
      </c>
      <c r="B32" s="642" t="s">
        <v>530</v>
      </c>
      <c r="C32" s="642"/>
      <c r="D32" s="642"/>
      <c r="E32" s="642"/>
      <c r="F32" s="642"/>
      <c r="G32" s="643"/>
      <c r="H32" s="643"/>
      <c r="I32" s="643"/>
      <c r="J32" s="643"/>
      <c r="K32" s="643"/>
      <c r="L32" s="643"/>
      <c r="M32" s="643"/>
      <c r="N32" s="643"/>
      <c r="O32" s="643"/>
      <c r="P32" s="643"/>
      <c r="Q32" s="643"/>
    </row>
    <row r="33" spans="1:17" ht="18" customHeight="1" x14ac:dyDescent="0.25">
      <c r="A33" s="585">
        <f t="shared" si="0"/>
        <v>26</v>
      </c>
      <c r="B33" s="642" t="s">
        <v>531</v>
      </c>
      <c r="C33" s="642"/>
      <c r="D33" s="642"/>
      <c r="E33" s="642"/>
      <c r="F33" s="642"/>
      <c r="G33" s="643"/>
      <c r="H33" s="643"/>
      <c r="I33" s="643"/>
      <c r="J33" s="643"/>
      <c r="K33" s="643"/>
      <c r="L33" s="643"/>
      <c r="M33" s="643"/>
      <c r="N33" s="643"/>
      <c r="O33" s="643"/>
      <c r="P33" s="643"/>
      <c r="Q33" s="643"/>
    </row>
    <row r="34" spans="1:17" ht="18.75" customHeight="1" x14ac:dyDescent="0.25">
      <c r="A34" s="585">
        <f t="shared" si="0"/>
        <v>27</v>
      </c>
      <c r="B34" s="642" t="s">
        <v>532</v>
      </c>
      <c r="C34" s="642"/>
      <c r="D34" s="642"/>
      <c r="E34" s="642"/>
      <c r="F34" s="642"/>
      <c r="G34" s="643"/>
      <c r="H34" s="643"/>
      <c r="I34" s="643"/>
      <c r="J34" s="643"/>
      <c r="K34" s="643"/>
      <c r="L34" s="643"/>
      <c r="M34" s="643"/>
      <c r="N34" s="643"/>
      <c r="O34" s="643"/>
      <c r="P34" s="643"/>
      <c r="Q34" s="643"/>
    </row>
    <row r="35" spans="1:17" ht="18.75" customHeight="1" x14ac:dyDescent="0.25">
      <c r="A35" s="585">
        <f t="shared" si="0"/>
        <v>28</v>
      </c>
      <c r="B35" s="642" t="s">
        <v>533</v>
      </c>
      <c r="C35" s="642"/>
      <c r="D35" s="642"/>
      <c r="E35" s="642"/>
      <c r="F35" s="642"/>
      <c r="G35" s="643"/>
      <c r="H35" s="643"/>
      <c r="I35" s="643"/>
      <c r="J35" s="643"/>
      <c r="K35" s="643"/>
      <c r="L35" s="643"/>
      <c r="M35" s="643"/>
      <c r="N35" s="643"/>
      <c r="O35" s="643"/>
      <c r="P35" s="643"/>
      <c r="Q35" s="643"/>
    </row>
    <row r="36" spans="1:17" ht="18.75" customHeight="1" x14ac:dyDescent="0.25">
      <c r="A36" s="585">
        <f t="shared" si="0"/>
        <v>29</v>
      </c>
      <c r="B36" s="642" t="s">
        <v>534</v>
      </c>
      <c r="C36" s="642"/>
      <c r="D36" s="642"/>
      <c r="E36" s="642"/>
      <c r="F36" s="642"/>
      <c r="G36" s="643"/>
      <c r="H36" s="643"/>
      <c r="I36" s="643"/>
      <c r="J36" s="643"/>
      <c r="K36" s="643"/>
      <c r="L36" s="643"/>
      <c r="M36" s="643"/>
      <c r="N36" s="643"/>
      <c r="O36" s="643"/>
      <c r="P36" s="643"/>
      <c r="Q36" s="643"/>
    </row>
    <row r="37" spans="1:17" ht="18.75" customHeight="1" x14ac:dyDescent="0.25">
      <c r="A37" s="585">
        <f t="shared" si="0"/>
        <v>30</v>
      </c>
      <c r="B37" s="642" t="s">
        <v>535</v>
      </c>
      <c r="C37" s="642"/>
      <c r="D37" s="642"/>
      <c r="E37" s="642"/>
      <c r="F37" s="642"/>
      <c r="G37" s="643"/>
      <c r="H37" s="643"/>
      <c r="I37" s="643"/>
      <c r="J37" s="643"/>
      <c r="K37" s="643"/>
      <c r="L37" s="643"/>
      <c r="M37" s="643"/>
      <c r="N37" s="643"/>
      <c r="O37" s="643"/>
      <c r="P37" s="643"/>
      <c r="Q37" s="643"/>
    </row>
    <row r="38" spans="1:17" ht="18.75" customHeight="1" x14ac:dyDescent="0.25">
      <c r="A38" s="585">
        <f t="shared" si="0"/>
        <v>31</v>
      </c>
      <c r="B38" s="642" t="s">
        <v>536</v>
      </c>
      <c r="C38" s="642"/>
      <c r="D38" s="642"/>
      <c r="E38" s="642"/>
      <c r="F38" s="642"/>
      <c r="G38" s="643"/>
      <c r="H38" s="643"/>
      <c r="I38" s="643"/>
      <c r="J38" s="643"/>
      <c r="K38" s="643"/>
      <c r="L38" s="643"/>
      <c r="M38" s="643"/>
      <c r="N38" s="643"/>
      <c r="O38" s="643"/>
      <c r="P38" s="643"/>
      <c r="Q38" s="643"/>
    </row>
    <row r="39" spans="1:17" ht="78.75" x14ac:dyDescent="0.25">
      <c r="A39" s="585">
        <v>32</v>
      </c>
      <c r="B39" s="647" t="s">
        <v>1100</v>
      </c>
      <c r="C39" s="647"/>
      <c r="D39" s="647"/>
      <c r="E39" s="647"/>
      <c r="F39" s="642"/>
      <c r="G39" s="643"/>
      <c r="H39" s="643"/>
      <c r="I39" s="643"/>
      <c r="J39" s="643"/>
      <c r="K39" s="643"/>
      <c r="L39" s="643"/>
      <c r="M39" s="643"/>
      <c r="N39" s="643"/>
      <c r="O39" s="643"/>
      <c r="P39" s="643"/>
      <c r="Q39" s="643"/>
    </row>
    <row r="40" spans="1:17" ht="18.75" customHeight="1" x14ac:dyDescent="0.25">
      <c r="A40" s="648"/>
      <c r="B40" s="644" t="s">
        <v>537</v>
      </c>
      <c r="C40" s="644"/>
      <c r="D40" s="644"/>
      <c r="E40" s="644"/>
      <c r="F40" s="637"/>
      <c r="G40" s="637"/>
      <c r="H40" s="637"/>
      <c r="I40" s="637"/>
      <c r="J40" s="637"/>
      <c r="K40" s="637"/>
      <c r="L40" s="637"/>
      <c r="M40" s="637"/>
      <c r="N40" s="637"/>
      <c r="O40" s="637"/>
      <c r="P40" s="637"/>
      <c r="Q40" s="637"/>
    </row>
    <row r="41" spans="1:17" ht="18.75" customHeight="1" x14ac:dyDescent="0.25">
      <c r="A41" s="648"/>
      <c r="B41" s="649" t="s">
        <v>538</v>
      </c>
      <c r="C41" s="649"/>
      <c r="D41" s="649"/>
      <c r="E41" s="649"/>
      <c r="F41" s="650"/>
      <c r="G41" s="648"/>
      <c r="H41" s="648"/>
      <c r="I41" s="648"/>
      <c r="J41" s="648"/>
      <c r="K41" s="648"/>
      <c r="L41" s="648"/>
      <c r="M41" s="648"/>
      <c r="N41" s="648"/>
      <c r="O41" s="648"/>
      <c r="P41" s="648"/>
      <c r="Q41" s="648"/>
    </row>
    <row r="42" spans="1:17" ht="18.75" customHeight="1" x14ac:dyDescent="0.25">
      <c r="A42" s="648"/>
      <c r="B42" s="644" t="s">
        <v>537</v>
      </c>
      <c r="C42" s="644"/>
      <c r="D42" s="644"/>
      <c r="E42" s="644"/>
      <c r="F42" s="637"/>
      <c r="G42" s="637"/>
      <c r="H42" s="637"/>
      <c r="I42" s="637"/>
      <c r="J42" s="637"/>
      <c r="K42" s="637"/>
      <c r="L42" s="637"/>
      <c r="M42" s="637"/>
      <c r="N42" s="637"/>
      <c r="O42" s="637"/>
      <c r="P42" s="637"/>
      <c r="Q42" s="637"/>
    </row>
    <row r="43" spans="1:17" x14ac:dyDescent="0.25">
      <c r="A43" s="651"/>
      <c r="B43" s="652"/>
      <c r="C43" s="652"/>
      <c r="D43" s="652"/>
      <c r="E43" s="652"/>
      <c r="F43" s="653"/>
      <c r="G43" s="654"/>
      <c r="H43" s="655"/>
      <c r="I43" s="655"/>
      <c r="J43" s="655"/>
      <c r="K43" s="655"/>
    </row>
    <row r="44" spans="1:17" x14ac:dyDescent="0.25">
      <c r="A44" s="651"/>
      <c r="B44" s="652"/>
      <c r="C44" s="652"/>
      <c r="D44" s="652"/>
      <c r="E44" s="652"/>
      <c r="F44" s="652"/>
      <c r="G44" s="656"/>
      <c r="H44" s="651"/>
      <c r="I44" s="651"/>
      <c r="J44" s="651"/>
      <c r="K44" s="651"/>
    </row>
    <row r="45" spans="1:17" x14ac:dyDescent="0.25">
      <c r="A45" s="651"/>
      <c r="B45" s="652"/>
      <c r="C45" s="652"/>
      <c r="D45" s="652"/>
      <c r="E45" s="652"/>
      <c r="F45" s="652"/>
      <c r="G45" s="656"/>
      <c r="H45" s="651"/>
    </row>
    <row r="46" spans="1:17" x14ac:dyDescent="0.25">
      <c r="A46" s="651"/>
      <c r="B46" s="652"/>
      <c r="C46" s="652"/>
      <c r="D46" s="652"/>
      <c r="E46" s="652"/>
      <c r="F46" s="652"/>
      <c r="G46" s="656"/>
      <c r="H46" s="1335"/>
      <c r="I46" s="1335"/>
      <c r="J46" s="1335"/>
      <c r="K46" s="569"/>
    </row>
  </sheetData>
  <mergeCells count="18">
    <mergeCell ref="A1:B1"/>
    <mergeCell ref="I3:J3"/>
    <mergeCell ref="L3:M3"/>
    <mergeCell ref="A5:A7"/>
    <mergeCell ref="B5:B7"/>
    <mergeCell ref="C5:G5"/>
    <mergeCell ref="H5:J5"/>
    <mergeCell ref="K5:L5"/>
    <mergeCell ref="M5:Q5"/>
    <mergeCell ref="H6:J6"/>
    <mergeCell ref="K6:L6"/>
    <mergeCell ref="H46:J46"/>
    <mergeCell ref="P3:Q3"/>
    <mergeCell ref="I4:J4"/>
    <mergeCell ref="L4:M4"/>
    <mergeCell ref="N4:O4"/>
    <mergeCell ref="P4:Q4"/>
    <mergeCell ref="N3:O3"/>
  </mergeCells>
  <pageMargins left="0.7" right="0.7" top="0.75" bottom="0.75" header="0.3" footer="0.3"/>
  <pageSetup paperSize="9" scale="57"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tabColor rgb="FFFFFF00"/>
  </sheetPr>
  <dimension ref="A1:L154"/>
  <sheetViews>
    <sheetView showGridLines="0" view="pageBreakPreview" zoomScale="80" zoomScaleNormal="100" zoomScaleSheetLayoutView="80" workbookViewId="0">
      <selection activeCell="C2" sqref="C2"/>
    </sheetView>
  </sheetViews>
  <sheetFormatPr defaultRowHeight="15" x14ac:dyDescent="0.25"/>
  <cols>
    <col min="1" max="1" width="4.85546875" customWidth="1"/>
    <col min="2" max="2" width="34.5703125" customWidth="1"/>
    <col min="3" max="3" width="24.7109375" bestFit="1" customWidth="1"/>
    <col min="4" max="5" width="13.140625" customWidth="1"/>
    <col min="6" max="6" width="13.140625" style="421" customWidth="1"/>
    <col min="7" max="7" width="16.5703125" customWidth="1"/>
    <col min="8" max="12" width="14" bestFit="1" customWidth="1"/>
  </cols>
  <sheetData>
    <row r="1" spans="1:12" s="421" customFormat="1" x14ac:dyDescent="0.25">
      <c r="A1" s="1280" t="s">
        <v>1296</v>
      </c>
      <c r="B1" s="1280"/>
    </row>
    <row r="2" spans="1:12" ht="21" customHeight="1" x14ac:dyDescent="0.25">
      <c r="A2" s="1221" t="s">
        <v>47</v>
      </c>
      <c r="B2" s="1221"/>
      <c r="C2" s="1221" t="str">
        <f>F22F!C2</f>
        <v>Rosa Power Supply Company Limited</v>
      </c>
      <c r="D2" s="1221"/>
      <c r="E2" s="1221"/>
      <c r="F2" s="1221"/>
      <c r="G2" s="1221"/>
      <c r="H2" s="1221"/>
      <c r="I2" s="1221"/>
      <c r="J2" s="1221"/>
    </row>
    <row r="3" spans="1:12" ht="21" customHeight="1" x14ac:dyDescent="0.25">
      <c r="A3" s="812" t="s">
        <v>835</v>
      </c>
      <c r="B3" s="812"/>
      <c r="C3" s="812"/>
      <c r="D3" s="812"/>
      <c r="E3" s="413"/>
      <c r="F3" s="413"/>
      <c r="G3" s="1314"/>
      <c r="H3" s="1314"/>
      <c r="I3" s="1314"/>
      <c r="J3" s="1314"/>
      <c r="K3" s="1314"/>
      <c r="L3" s="1314"/>
    </row>
    <row r="4" spans="1:12" ht="21" customHeight="1" x14ac:dyDescent="0.25">
      <c r="A4" s="44"/>
      <c r="B4" s="44"/>
      <c r="C4" s="44"/>
      <c r="D4" s="44"/>
      <c r="E4" s="429"/>
      <c r="F4" s="429"/>
      <c r="G4" s="1424"/>
      <c r="H4" s="1424"/>
      <c r="I4" s="1424"/>
      <c r="J4" s="1424"/>
      <c r="K4" s="1424" t="s">
        <v>434</v>
      </c>
      <c r="L4" s="1424"/>
    </row>
    <row r="5" spans="1:12" ht="21" customHeight="1" x14ac:dyDescent="0.25">
      <c r="A5" s="1425" t="s">
        <v>384</v>
      </c>
      <c r="B5" s="1425" t="s">
        <v>49</v>
      </c>
      <c r="C5" s="416" t="s">
        <v>1064</v>
      </c>
      <c r="D5" s="1278" t="s">
        <v>1241</v>
      </c>
      <c r="E5" s="1278"/>
      <c r="F5" s="1281" t="s">
        <v>970</v>
      </c>
      <c r="G5" s="1282"/>
      <c r="H5" s="1278" t="s">
        <v>161</v>
      </c>
      <c r="I5" s="1278"/>
      <c r="J5" s="1278"/>
      <c r="K5" s="1278"/>
      <c r="L5" s="1278"/>
    </row>
    <row r="6" spans="1:12" s="353" customFormat="1" x14ac:dyDescent="0.25">
      <c r="A6" s="1426"/>
      <c r="B6" s="1426"/>
      <c r="C6" s="373" t="s">
        <v>987</v>
      </c>
      <c r="D6" s="1265" t="s">
        <v>987</v>
      </c>
      <c r="E6" s="1266"/>
      <c r="F6" s="416" t="s">
        <v>987</v>
      </c>
      <c r="G6" s="416" t="s">
        <v>987</v>
      </c>
      <c r="H6" s="373" t="s">
        <v>987</v>
      </c>
      <c r="I6" s="373" t="s">
        <v>987</v>
      </c>
      <c r="J6" s="373" t="s">
        <v>987</v>
      </c>
      <c r="K6" s="373" t="s">
        <v>987</v>
      </c>
      <c r="L6" s="373" t="s">
        <v>987</v>
      </c>
    </row>
    <row r="7" spans="1:12" ht="30" x14ac:dyDescent="0.25">
      <c r="A7" s="1427"/>
      <c r="B7" s="1427"/>
      <c r="C7" s="373" t="s">
        <v>985</v>
      </c>
      <c r="D7" s="560" t="s">
        <v>977</v>
      </c>
      <c r="E7" s="559" t="s">
        <v>979</v>
      </c>
      <c r="F7" s="560" t="s">
        <v>977</v>
      </c>
      <c r="G7" s="560" t="s">
        <v>980</v>
      </c>
      <c r="H7" s="372" t="s">
        <v>981</v>
      </c>
      <c r="I7" s="372" t="s">
        <v>981</v>
      </c>
      <c r="J7" s="372" t="s">
        <v>981</v>
      </c>
      <c r="K7" s="372" t="s">
        <v>981</v>
      </c>
      <c r="L7" s="372" t="s">
        <v>981</v>
      </c>
    </row>
    <row r="8" spans="1:12" ht="21" customHeight="1" x14ac:dyDescent="0.25">
      <c r="A8" s="48" t="s">
        <v>162</v>
      </c>
      <c r="B8" s="19" t="s">
        <v>492</v>
      </c>
      <c r="C8" s="6"/>
      <c r="D8" s="6"/>
      <c r="E8" s="6"/>
      <c r="F8" s="6"/>
      <c r="G8" s="6"/>
      <c r="H8" s="6"/>
      <c r="I8" s="6"/>
      <c r="J8" s="6"/>
      <c r="K8" s="6"/>
      <c r="L8" s="6"/>
    </row>
    <row r="9" spans="1:12" ht="21" customHeight="1" x14ac:dyDescent="0.25">
      <c r="A9" s="49"/>
      <c r="B9" s="15" t="s">
        <v>1016</v>
      </c>
      <c r="C9" s="512"/>
      <c r="D9" s="512"/>
      <c r="E9" s="512"/>
      <c r="F9" s="512"/>
      <c r="G9" s="512"/>
      <c r="H9" s="512"/>
      <c r="I9" s="512"/>
      <c r="J9" s="512"/>
      <c r="K9" s="512"/>
      <c r="L9" s="512"/>
    </row>
    <row r="10" spans="1:12" ht="21" customHeight="1" x14ac:dyDescent="0.25">
      <c r="A10" s="49"/>
      <c r="B10" s="15" t="s">
        <v>489</v>
      </c>
      <c r="C10" s="512"/>
      <c r="D10" s="512"/>
      <c r="E10" s="512"/>
      <c r="F10" s="512"/>
      <c r="G10" s="512"/>
      <c r="H10" s="512"/>
      <c r="I10" s="512"/>
      <c r="J10" s="512"/>
      <c r="K10" s="512"/>
      <c r="L10" s="512"/>
    </row>
    <row r="11" spans="1:12" ht="21" customHeight="1" x14ac:dyDescent="0.25">
      <c r="A11" s="49"/>
      <c r="B11" s="15" t="s">
        <v>560</v>
      </c>
      <c r="C11" s="512"/>
      <c r="D11" s="512"/>
      <c r="E11" s="512"/>
      <c r="F11" s="512"/>
      <c r="G11" s="512"/>
      <c r="H11" s="512"/>
      <c r="I11" s="512"/>
      <c r="J11" s="512"/>
      <c r="K11" s="512"/>
      <c r="L11" s="512"/>
    </row>
    <row r="12" spans="1:12" ht="21" customHeight="1" x14ac:dyDescent="0.25">
      <c r="A12" s="49"/>
      <c r="B12" s="15" t="s">
        <v>561</v>
      </c>
      <c r="C12" s="512"/>
      <c r="D12" s="512"/>
      <c r="E12" s="512"/>
      <c r="F12" s="512"/>
      <c r="G12" s="512"/>
      <c r="H12" s="512"/>
      <c r="I12" s="512"/>
      <c r="J12" s="512"/>
      <c r="K12" s="512"/>
      <c r="L12" s="512"/>
    </row>
    <row r="13" spans="1:12" ht="21" customHeight="1" x14ac:dyDescent="0.25">
      <c r="A13" s="49"/>
      <c r="B13" s="15" t="s">
        <v>562</v>
      </c>
      <c r="C13" s="512"/>
      <c r="D13" s="512"/>
      <c r="E13" s="512"/>
      <c r="F13" s="512"/>
      <c r="G13" s="512"/>
      <c r="H13" s="512"/>
      <c r="I13" s="512"/>
      <c r="J13" s="512"/>
      <c r="K13" s="512"/>
      <c r="L13" s="512"/>
    </row>
    <row r="14" spans="1:12" ht="21" customHeight="1" x14ac:dyDescent="0.25">
      <c r="A14" s="49"/>
      <c r="B14" s="15" t="s">
        <v>177</v>
      </c>
      <c r="C14" s="512"/>
      <c r="D14" s="512"/>
      <c r="E14" s="512"/>
      <c r="F14" s="512"/>
      <c r="G14" s="512"/>
      <c r="H14" s="512"/>
      <c r="I14" s="512"/>
      <c r="J14" s="512"/>
      <c r="K14" s="512"/>
      <c r="L14" s="512"/>
    </row>
    <row r="15" spans="1:12" ht="21" customHeight="1" x14ac:dyDescent="0.25">
      <c r="A15" s="49"/>
      <c r="B15" s="15"/>
      <c r="C15" s="330"/>
      <c r="D15" s="330"/>
      <c r="E15" s="330"/>
      <c r="F15" s="330"/>
      <c r="G15" s="330"/>
      <c r="H15" s="330"/>
      <c r="I15" s="330"/>
      <c r="J15" s="330"/>
      <c r="K15" s="330"/>
      <c r="L15" s="330"/>
    </row>
    <row r="16" spans="1:12" ht="21" customHeight="1" x14ac:dyDescent="0.25">
      <c r="A16" s="48" t="s">
        <v>173</v>
      </c>
      <c r="B16" s="19" t="s">
        <v>490</v>
      </c>
      <c r="C16" s="330"/>
      <c r="D16" s="330"/>
      <c r="E16" s="330"/>
      <c r="F16" s="330"/>
      <c r="G16" s="330"/>
      <c r="H16" s="330"/>
      <c r="I16" s="330"/>
      <c r="J16" s="330"/>
      <c r="K16" s="330"/>
      <c r="L16" s="330"/>
    </row>
    <row r="17" spans="1:12" ht="21" customHeight="1" x14ac:dyDescent="0.25">
      <c r="A17" s="49"/>
      <c r="B17" s="440" t="s">
        <v>1016</v>
      </c>
      <c r="C17" s="330"/>
      <c r="D17" s="330"/>
      <c r="E17" s="330"/>
      <c r="F17" s="330"/>
      <c r="G17" s="330"/>
      <c r="H17" s="330"/>
      <c r="I17" s="330"/>
      <c r="J17" s="330"/>
      <c r="K17" s="330"/>
      <c r="L17" s="330"/>
    </row>
    <row r="18" spans="1:12" ht="21" customHeight="1" x14ac:dyDescent="0.25">
      <c r="A18" s="49"/>
      <c r="B18" s="15" t="s">
        <v>489</v>
      </c>
      <c r="C18" s="330"/>
      <c r="D18" s="330"/>
      <c r="E18" s="330"/>
      <c r="F18" s="330"/>
      <c r="G18" s="330"/>
      <c r="H18" s="330"/>
      <c r="I18" s="330"/>
      <c r="J18" s="330"/>
      <c r="K18" s="330"/>
      <c r="L18" s="330"/>
    </row>
    <row r="19" spans="1:12" ht="21" customHeight="1" x14ac:dyDescent="0.25">
      <c r="A19" s="49"/>
      <c r="B19" s="15" t="s">
        <v>560</v>
      </c>
      <c r="C19" s="330"/>
      <c r="D19" s="330"/>
      <c r="E19" s="330"/>
      <c r="F19" s="330"/>
      <c r="G19" s="330"/>
      <c r="H19" s="330"/>
      <c r="I19" s="330"/>
      <c r="J19" s="330"/>
      <c r="K19" s="330"/>
      <c r="L19" s="330"/>
    </row>
    <row r="20" spans="1:12" ht="21" customHeight="1" x14ac:dyDescent="0.25">
      <c r="A20" s="49"/>
      <c r="B20" s="15" t="s">
        <v>561</v>
      </c>
      <c r="C20" s="330"/>
      <c r="D20" s="330"/>
      <c r="E20" s="330"/>
      <c r="F20" s="330"/>
      <c r="G20" s="330"/>
      <c r="H20" s="330"/>
      <c r="I20" s="330"/>
      <c r="J20" s="330"/>
      <c r="K20" s="330"/>
      <c r="L20" s="330"/>
    </row>
    <row r="21" spans="1:12" ht="21" customHeight="1" x14ac:dyDescent="0.25">
      <c r="A21" s="49"/>
      <c r="B21" s="15" t="s">
        <v>562</v>
      </c>
      <c r="C21" s="330"/>
      <c r="D21" s="330"/>
      <c r="E21" s="330"/>
      <c r="F21" s="330"/>
      <c r="G21" s="330"/>
      <c r="H21" s="330"/>
      <c r="I21" s="330"/>
      <c r="J21" s="330"/>
      <c r="K21" s="330"/>
      <c r="L21" s="330"/>
    </row>
    <row r="22" spans="1:12" ht="21" customHeight="1" x14ac:dyDescent="0.25">
      <c r="A22" s="49"/>
      <c r="B22" s="15" t="s">
        <v>177</v>
      </c>
      <c r="C22" s="330"/>
      <c r="D22" s="330"/>
      <c r="E22" s="330"/>
      <c r="F22" s="330"/>
      <c r="G22" s="330"/>
      <c r="H22" s="330"/>
      <c r="I22" s="330"/>
      <c r="J22" s="330"/>
      <c r="K22" s="330"/>
      <c r="L22" s="330"/>
    </row>
    <row r="23" spans="1:12" ht="21" customHeight="1" x14ac:dyDescent="0.25">
      <c r="A23" s="49"/>
      <c r="B23" s="258"/>
      <c r="C23" s="331"/>
      <c r="D23" s="332"/>
      <c r="E23" s="332"/>
      <c r="F23" s="332"/>
      <c r="G23" s="331"/>
      <c r="H23" s="332"/>
      <c r="I23" s="332"/>
      <c r="J23" s="332"/>
      <c r="K23" s="332"/>
      <c r="L23" s="332"/>
    </row>
    <row r="24" spans="1:12" ht="30.75" customHeight="1" x14ac:dyDescent="0.25">
      <c r="A24" s="48" t="s">
        <v>252</v>
      </c>
      <c r="B24" s="259" t="s">
        <v>491</v>
      </c>
      <c r="C24" s="333"/>
      <c r="D24" s="333"/>
      <c r="E24" s="333"/>
      <c r="F24" s="333"/>
      <c r="G24" s="333"/>
      <c r="H24" s="333"/>
      <c r="I24" s="333"/>
      <c r="J24" s="333"/>
      <c r="K24" s="333"/>
      <c r="L24" s="333"/>
    </row>
    <row r="25" spans="1:12" ht="21" customHeight="1" x14ac:dyDescent="0.25">
      <c r="A25" s="49"/>
      <c r="B25" s="440" t="s">
        <v>1016</v>
      </c>
      <c r="C25" s="334"/>
      <c r="D25" s="334"/>
      <c r="E25" s="334"/>
      <c r="F25" s="334"/>
      <c r="G25" s="334"/>
      <c r="H25" s="334"/>
      <c r="I25" s="334"/>
      <c r="J25" s="334"/>
      <c r="K25" s="334"/>
      <c r="L25" s="334"/>
    </row>
    <row r="26" spans="1:12" ht="21" customHeight="1" x14ac:dyDescent="0.25">
      <c r="A26" s="49"/>
      <c r="B26" s="15" t="s">
        <v>489</v>
      </c>
      <c r="C26" s="335"/>
      <c r="D26" s="335"/>
      <c r="E26" s="341"/>
      <c r="F26" s="341"/>
      <c r="G26" s="335"/>
      <c r="H26" s="335"/>
      <c r="I26" s="335"/>
      <c r="J26" s="335"/>
      <c r="K26" s="341"/>
      <c r="L26" s="341"/>
    </row>
    <row r="27" spans="1:12" ht="21" customHeight="1" x14ac:dyDescent="0.25">
      <c r="A27" s="49"/>
      <c r="B27" s="15" t="s">
        <v>560</v>
      </c>
      <c r="C27" s="334"/>
      <c r="D27" s="334"/>
      <c r="E27" s="334"/>
      <c r="F27" s="334"/>
      <c r="G27" s="334"/>
      <c r="H27" s="334"/>
      <c r="I27" s="334"/>
      <c r="J27" s="334"/>
      <c r="K27" s="334"/>
      <c r="L27" s="334"/>
    </row>
    <row r="28" spans="1:12" ht="21" customHeight="1" x14ac:dyDescent="0.25">
      <c r="A28" s="49"/>
      <c r="B28" s="15" t="s">
        <v>561</v>
      </c>
      <c r="C28" s="335"/>
      <c r="D28" s="335"/>
      <c r="E28" s="341"/>
      <c r="F28" s="341"/>
      <c r="G28" s="335"/>
      <c r="H28" s="335"/>
      <c r="I28" s="335"/>
      <c r="J28" s="335"/>
      <c r="K28" s="341"/>
      <c r="L28" s="341"/>
    </row>
    <row r="29" spans="1:12" ht="21" customHeight="1" x14ac:dyDescent="0.25">
      <c r="A29" s="49"/>
      <c r="B29" s="15" t="s">
        <v>562</v>
      </c>
      <c r="C29" s="335"/>
      <c r="D29" s="341"/>
      <c r="E29" s="341"/>
      <c r="F29" s="341"/>
      <c r="G29" s="335"/>
      <c r="H29" s="341"/>
      <c r="I29" s="341"/>
      <c r="J29" s="341"/>
      <c r="K29" s="341"/>
      <c r="L29" s="341"/>
    </row>
    <row r="30" spans="1:12" ht="21" customHeight="1" x14ac:dyDescent="0.25">
      <c r="A30" s="49"/>
      <c r="B30" s="15" t="s">
        <v>177</v>
      </c>
      <c r="C30" s="335"/>
      <c r="D30" s="341"/>
      <c r="E30" s="341"/>
      <c r="F30" s="341"/>
      <c r="G30" s="335"/>
      <c r="H30" s="341"/>
      <c r="I30" s="341"/>
      <c r="J30" s="341"/>
      <c r="K30" s="341"/>
      <c r="L30" s="341"/>
    </row>
    <row r="31" spans="1:12" ht="21" customHeight="1" x14ac:dyDescent="0.25">
      <c r="A31" s="49"/>
      <c r="B31" s="393" t="s">
        <v>68</v>
      </c>
      <c r="C31" s="394"/>
      <c r="D31" s="394"/>
      <c r="E31" s="394"/>
      <c r="F31" s="394"/>
      <c r="G31" s="394"/>
      <c r="H31" s="394"/>
      <c r="I31" s="394"/>
      <c r="J31" s="394"/>
      <c r="K31" s="394"/>
      <c r="L31" s="394"/>
    </row>
    <row r="32" spans="1:12" ht="21" customHeight="1" x14ac:dyDescent="0.25">
      <c r="A32" s="49"/>
      <c r="B32" s="260"/>
      <c r="C32" s="339"/>
      <c r="D32" s="340"/>
      <c r="E32" s="340"/>
      <c r="F32" s="340"/>
      <c r="G32" s="339"/>
      <c r="H32" s="340"/>
      <c r="I32" s="340"/>
      <c r="J32" s="340"/>
      <c r="K32" s="340"/>
      <c r="L32" s="340"/>
    </row>
    <row r="33" spans="1:12" ht="21" customHeight="1" x14ac:dyDescent="0.25">
      <c r="A33" s="48" t="s">
        <v>253</v>
      </c>
      <c r="B33" s="19" t="s">
        <v>493</v>
      </c>
      <c r="C33" s="335"/>
      <c r="D33" s="341"/>
      <c r="E33" s="341"/>
      <c r="F33" s="341"/>
      <c r="G33" s="335"/>
      <c r="H33" s="341"/>
      <c r="I33" s="341"/>
      <c r="J33" s="341"/>
      <c r="K33" s="341"/>
      <c r="L33" s="341"/>
    </row>
    <row r="34" spans="1:12" ht="21" customHeight="1" x14ac:dyDescent="0.25">
      <c r="A34" s="49"/>
      <c r="B34" s="440" t="s">
        <v>1016</v>
      </c>
      <c r="C34" s="331"/>
      <c r="D34" s="332"/>
      <c r="E34" s="332"/>
      <c r="F34" s="332"/>
      <c r="G34" s="331"/>
      <c r="H34" s="332"/>
      <c r="I34" s="332"/>
      <c r="J34" s="332"/>
      <c r="K34" s="332"/>
      <c r="L34" s="332"/>
    </row>
    <row r="35" spans="1:12" ht="21" customHeight="1" x14ac:dyDescent="0.25">
      <c r="A35" s="49"/>
      <c r="B35" s="15" t="s">
        <v>560</v>
      </c>
      <c r="C35" s="331"/>
      <c r="D35" s="332"/>
      <c r="E35" s="332"/>
      <c r="F35" s="332"/>
      <c r="G35" s="331"/>
      <c r="H35" s="332"/>
      <c r="I35" s="332"/>
      <c r="J35" s="332"/>
      <c r="K35" s="332"/>
      <c r="L35" s="332"/>
    </row>
    <row r="36" spans="1:12" ht="21" customHeight="1" x14ac:dyDescent="0.25">
      <c r="A36" s="49"/>
      <c r="B36" s="15" t="s">
        <v>561</v>
      </c>
      <c r="C36" s="331"/>
      <c r="D36" s="332"/>
      <c r="E36" s="332"/>
      <c r="F36" s="332"/>
      <c r="G36" s="331"/>
      <c r="H36" s="332"/>
      <c r="I36" s="332"/>
      <c r="J36" s="332"/>
      <c r="K36" s="332"/>
      <c r="L36" s="332"/>
    </row>
    <row r="37" spans="1:12" ht="21" customHeight="1" x14ac:dyDescent="0.25">
      <c r="A37" s="49"/>
      <c r="B37" s="15" t="s">
        <v>562</v>
      </c>
      <c r="C37" s="331"/>
      <c r="D37" s="332"/>
      <c r="E37" s="332"/>
      <c r="F37" s="332"/>
      <c r="G37" s="331"/>
      <c r="H37" s="332"/>
      <c r="I37" s="332"/>
      <c r="J37" s="332"/>
      <c r="K37" s="332"/>
      <c r="L37" s="332"/>
    </row>
    <row r="38" spans="1:12" ht="21" customHeight="1" x14ac:dyDescent="0.25">
      <c r="A38" s="49"/>
      <c r="B38" s="15" t="s">
        <v>177</v>
      </c>
      <c r="C38" s="331"/>
      <c r="D38" s="332"/>
      <c r="E38" s="332"/>
      <c r="F38" s="332"/>
      <c r="G38" s="331"/>
      <c r="H38" s="332"/>
      <c r="I38" s="332"/>
      <c r="J38" s="332"/>
      <c r="K38" s="332"/>
      <c r="L38" s="332"/>
    </row>
    <row r="39" spans="1:12" ht="21" customHeight="1" x14ac:dyDescent="0.25">
      <c r="A39" s="49"/>
      <c r="B39" s="15"/>
      <c r="C39" s="331"/>
      <c r="D39" s="332"/>
      <c r="E39" s="332"/>
      <c r="F39" s="332"/>
      <c r="G39" s="331"/>
      <c r="H39" s="332"/>
      <c r="I39" s="332"/>
      <c r="J39" s="332"/>
      <c r="K39" s="332"/>
      <c r="L39" s="332"/>
    </row>
    <row r="40" spans="1:12" ht="21" customHeight="1" x14ac:dyDescent="0.25">
      <c r="A40" s="48" t="s">
        <v>254</v>
      </c>
      <c r="B40" s="259" t="s">
        <v>494</v>
      </c>
      <c r="C40" s="331"/>
      <c r="D40" s="332"/>
      <c r="E40" s="332"/>
      <c r="F40" s="332"/>
      <c r="G40" s="331"/>
      <c r="H40" s="332"/>
      <c r="I40" s="332"/>
      <c r="J40" s="332"/>
      <c r="K40" s="332"/>
      <c r="L40" s="332"/>
    </row>
    <row r="41" spans="1:12" ht="21" customHeight="1" x14ac:dyDescent="0.25">
      <c r="A41" s="49"/>
      <c r="B41" s="440" t="s">
        <v>1016</v>
      </c>
      <c r="C41" s="331"/>
      <c r="D41" s="332"/>
      <c r="E41" s="332"/>
      <c r="F41" s="332"/>
      <c r="G41" s="331"/>
      <c r="H41" s="332"/>
      <c r="I41" s="332"/>
      <c r="J41" s="332"/>
      <c r="K41" s="332"/>
      <c r="L41" s="332"/>
    </row>
    <row r="42" spans="1:12" ht="21" customHeight="1" x14ac:dyDescent="0.25">
      <c r="A42" s="49"/>
      <c r="B42" s="15" t="s">
        <v>560</v>
      </c>
      <c r="C42" s="331"/>
      <c r="D42" s="332"/>
      <c r="E42" s="332"/>
      <c r="F42" s="332"/>
      <c r="G42" s="331"/>
      <c r="H42" s="332"/>
      <c r="I42" s="332"/>
      <c r="J42" s="332"/>
      <c r="K42" s="332"/>
      <c r="L42" s="332"/>
    </row>
    <row r="43" spans="1:12" ht="21" customHeight="1" x14ac:dyDescent="0.25">
      <c r="A43" s="49"/>
      <c r="B43" s="15" t="s">
        <v>561</v>
      </c>
      <c r="C43" s="331"/>
      <c r="D43" s="332"/>
      <c r="E43" s="332"/>
      <c r="F43" s="332"/>
      <c r="G43" s="331"/>
      <c r="H43" s="332"/>
      <c r="I43" s="332"/>
      <c r="J43" s="332"/>
      <c r="K43" s="332"/>
      <c r="L43" s="332"/>
    </row>
    <row r="44" spans="1:12" ht="21" customHeight="1" x14ac:dyDescent="0.25">
      <c r="A44" s="49"/>
      <c r="B44" s="15" t="s">
        <v>562</v>
      </c>
      <c r="C44" s="331"/>
      <c r="D44" s="332"/>
      <c r="E44" s="332"/>
      <c r="F44" s="332"/>
      <c r="G44" s="331"/>
      <c r="H44" s="332"/>
      <c r="I44" s="332"/>
      <c r="J44" s="332"/>
      <c r="K44" s="332"/>
      <c r="L44" s="332"/>
    </row>
    <row r="45" spans="1:12" ht="21" customHeight="1" x14ac:dyDescent="0.25">
      <c r="A45" s="49"/>
      <c r="B45" s="15" t="s">
        <v>177</v>
      </c>
      <c r="C45" s="331"/>
      <c r="D45" s="332"/>
      <c r="E45" s="332"/>
      <c r="F45" s="332"/>
      <c r="G45" s="331"/>
      <c r="H45" s="332"/>
      <c r="I45" s="332"/>
      <c r="J45" s="332"/>
      <c r="K45" s="332"/>
      <c r="L45" s="332"/>
    </row>
    <row r="46" spans="1:12" ht="21" customHeight="1" x14ac:dyDescent="0.25">
      <c r="A46" s="49"/>
      <c r="B46" s="258"/>
      <c r="C46" s="331"/>
      <c r="D46" s="332"/>
      <c r="E46" s="332"/>
      <c r="F46" s="332"/>
      <c r="G46" s="331"/>
      <c r="H46" s="332"/>
      <c r="I46" s="332"/>
      <c r="J46" s="332"/>
      <c r="K46" s="332"/>
      <c r="L46" s="332"/>
    </row>
    <row r="47" spans="1:12" ht="28.5" customHeight="1" x14ac:dyDescent="0.25">
      <c r="A47" s="49" t="s">
        <v>255</v>
      </c>
      <c r="B47" s="259" t="s">
        <v>495</v>
      </c>
      <c r="C47" s="331"/>
      <c r="D47" s="332"/>
      <c r="E47" s="332"/>
      <c r="F47" s="332"/>
      <c r="G47" s="331"/>
      <c r="H47" s="332"/>
      <c r="I47" s="332"/>
      <c r="J47" s="332"/>
      <c r="K47" s="332"/>
      <c r="L47" s="332"/>
    </row>
    <row r="48" spans="1:12" ht="21" customHeight="1" x14ac:dyDescent="0.25">
      <c r="A48" s="49"/>
      <c r="B48" s="440" t="s">
        <v>1016</v>
      </c>
      <c r="C48" s="335"/>
      <c r="D48" s="332"/>
      <c r="E48" s="332"/>
      <c r="F48" s="332"/>
      <c r="G48" s="335"/>
      <c r="H48" s="332"/>
      <c r="I48" s="332"/>
      <c r="J48" s="332"/>
      <c r="K48" s="332"/>
      <c r="L48" s="332"/>
    </row>
    <row r="49" spans="1:12" ht="21" customHeight="1" x14ac:dyDescent="0.25">
      <c r="A49" s="49"/>
      <c r="B49" s="15" t="s">
        <v>560</v>
      </c>
      <c r="C49" s="335"/>
      <c r="D49" s="332"/>
      <c r="E49" s="332"/>
      <c r="F49" s="332"/>
      <c r="G49" s="335"/>
      <c r="H49" s="332"/>
      <c r="I49" s="332"/>
      <c r="J49" s="332"/>
      <c r="K49" s="332"/>
      <c r="L49" s="332"/>
    </row>
    <row r="50" spans="1:12" ht="21" customHeight="1" x14ac:dyDescent="0.25">
      <c r="A50" s="49"/>
      <c r="B50" s="15" t="s">
        <v>561</v>
      </c>
      <c r="C50" s="335"/>
      <c r="D50" s="332"/>
      <c r="E50" s="332"/>
      <c r="F50" s="332"/>
      <c r="G50" s="335"/>
      <c r="H50" s="332"/>
      <c r="I50" s="332"/>
      <c r="J50" s="332"/>
      <c r="K50" s="332"/>
      <c r="L50" s="332"/>
    </row>
    <row r="51" spans="1:12" ht="21" customHeight="1" x14ac:dyDescent="0.25">
      <c r="A51" s="49"/>
      <c r="B51" s="15" t="s">
        <v>562</v>
      </c>
      <c r="C51" s="335"/>
      <c r="D51" s="332"/>
      <c r="E51" s="332"/>
      <c r="F51" s="332"/>
      <c r="G51" s="335"/>
      <c r="H51" s="332"/>
      <c r="I51" s="332"/>
      <c r="J51" s="332"/>
      <c r="K51" s="332"/>
      <c r="L51" s="332"/>
    </row>
    <row r="52" spans="1:12" ht="21" customHeight="1" x14ac:dyDescent="0.25">
      <c r="A52" s="49"/>
      <c r="B52" s="15" t="s">
        <v>177</v>
      </c>
      <c r="C52" s="335"/>
      <c r="D52" s="332"/>
      <c r="E52" s="332"/>
      <c r="F52" s="332"/>
      <c r="G52" s="335"/>
      <c r="H52" s="332"/>
      <c r="I52" s="332"/>
      <c r="J52" s="332"/>
      <c r="K52" s="332"/>
      <c r="L52" s="332"/>
    </row>
    <row r="53" spans="1:12" ht="21" customHeight="1" x14ac:dyDescent="0.25">
      <c r="A53" s="49"/>
      <c r="B53" s="395" t="s">
        <v>68</v>
      </c>
      <c r="C53" s="394"/>
      <c r="D53" s="394"/>
      <c r="E53" s="394"/>
      <c r="F53" s="394"/>
      <c r="G53" s="394"/>
      <c r="H53" s="394"/>
      <c r="I53" s="394"/>
      <c r="J53" s="394"/>
      <c r="K53" s="394"/>
      <c r="L53" s="394"/>
    </row>
    <row r="54" spans="1:12" ht="21" customHeight="1" x14ac:dyDescent="0.25">
      <c r="A54" s="49"/>
      <c r="B54" s="259"/>
      <c r="C54" s="331"/>
      <c r="D54" s="332"/>
      <c r="E54" s="332"/>
      <c r="F54" s="332"/>
      <c r="G54" s="331"/>
      <c r="H54" s="332"/>
      <c r="I54" s="332"/>
      <c r="J54" s="332"/>
      <c r="K54" s="332"/>
      <c r="L54" s="332"/>
    </row>
    <row r="55" spans="1:12" ht="29.25" customHeight="1" x14ac:dyDescent="0.25">
      <c r="A55" s="49" t="s">
        <v>424</v>
      </c>
      <c r="B55" s="395" t="s">
        <v>503</v>
      </c>
      <c r="C55" s="396"/>
      <c r="D55" s="396"/>
      <c r="E55" s="396"/>
      <c r="F55" s="396"/>
      <c r="G55" s="396"/>
      <c r="H55" s="396"/>
      <c r="I55" s="396"/>
      <c r="J55" s="396"/>
      <c r="K55" s="396"/>
      <c r="L55" s="396"/>
    </row>
    <row r="56" spans="1:12" ht="21" customHeight="1" x14ac:dyDescent="0.25">
      <c r="A56" s="262"/>
      <c r="C56" s="263"/>
      <c r="D56" s="263"/>
      <c r="E56" s="263"/>
      <c r="F56" s="263"/>
    </row>
    <row r="57" spans="1:12" ht="21" customHeight="1" x14ac:dyDescent="0.25">
      <c r="A57" s="262"/>
      <c r="B57" s="52"/>
      <c r="C57" s="52"/>
      <c r="D57" s="1335"/>
      <c r="E57" s="1335"/>
      <c r="F57" s="422"/>
    </row>
    <row r="58" spans="1:12" ht="21" customHeight="1" x14ac:dyDescent="0.25">
      <c r="A58" s="262"/>
      <c r="B58" s="52"/>
      <c r="C58" s="52"/>
      <c r="D58" s="261"/>
      <c r="E58" s="266"/>
      <c r="F58" s="266"/>
    </row>
    <row r="59" spans="1:12" ht="21" hidden="1" customHeight="1" x14ac:dyDescent="0.25">
      <c r="A59" s="140" t="s">
        <v>319</v>
      </c>
      <c r="B59" s="237"/>
      <c r="C59" s="237"/>
      <c r="D59" s="237"/>
      <c r="E59" s="237"/>
      <c r="F59" s="237"/>
    </row>
    <row r="60" spans="1:12" ht="21" hidden="1" customHeight="1" x14ac:dyDescent="0.25">
      <c r="A60" s="141">
        <v>1</v>
      </c>
      <c r="B60" s="245" t="s">
        <v>475</v>
      </c>
      <c r="C60" s="1393" t="s">
        <v>498</v>
      </c>
      <c r="D60" s="1394"/>
      <c r="E60" s="1395"/>
      <c r="F60" s="468"/>
    </row>
    <row r="61" spans="1:12" ht="21" hidden="1" customHeight="1" x14ac:dyDescent="0.25">
      <c r="A61" s="142">
        <v>2</v>
      </c>
      <c r="B61" s="20" t="s">
        <v>482</v>
      </c>
      <c r="C61" s="175">
        <v>21.3</v>
      </c>
      <c r="D61" s="256"/>
      <c r="E61" s="257"/>
      <c r="F61" s="509"/>
    </row>
    <row r="62" spans="1:12" ht="21" hidden="1" customHeight="1" x14ac:dyDescent="0.25">
      <c r="A62" s="141">
        <v>3</v>
      </c>
      <c r="B62" s="3" t="s">
        <v>467</v>
      </c>
      <c r="C62" s="245" t="s">
        <v>499</v>
      </c>
      <c r="D62" s="168"/>
      <c r="E62" s="251"/>
      <c r="F62" s="509"/>
    </row>
    <row r="63" spans="1:12" ht="21" hidden="1" customHeight="1" x14ac:dyDescent="0.25">
      <c r="A63" s="141">
        <v>4</v>
      </c>
      <c r="B63" s="3" t="s">
        <v>468</v>
      </c>
      <c r="C63" s="1436" t="s">
        <v>500</v>
      </c>
      <c r="D63" s="1463"/>
      <c r="E63" s="1464"/>
      <c r="F63" s="510"/>
    </row>
    <row r="64" spans="1:12" ht="21" hidden="1" customHeight="1" x14ac:dyDescent="0.25">
      <c r="A64" s="141">
        <v>5</v>
      </c>
      <c r="B64" s="3" t="s">
        <v>470</v>
      </c>
      <c r="C64" s="163"/>
      <c r="D64" s="168"/>
      <c r="E64" s="251"/>
      <c r="F64" s="509"/>
    </row>
    <row r="65" spans="1:1" ht="21" customHeight="1" x14ac:dyDescent="0.25">
      <c r="A65" s="158"/>
    </row>
    <row r="66" spans="1:1" ht="21" customHeight="1" x14ac:dyDescent="0.25">
      <c r="A66" s="158"/>
    </row>
    <row r="67" spans="1:1" ht="21" customHeight="1" x14ac:dyDescent="0.25">
      <c r="A67" s="158"/>
    </row>
    <row r="68" spans="1:1" ht="21" customHeight="1" x14ac:dyDescent="0.25">
      <c r="A68" s="158"/>
    </row>
    <row r="69" spans="1:1" ht="21" customHeight="1" x14ac:dyDescent="0.25">
      <c r="A69" s="158"/>
    </row>
    <row r="70" spans="1:1" ht="21" customHeight="1" x14ac:dyDescent="0.25">
      <c r="A70" s="158"/>
    </row>
    <row r="71" spans="1:1" ht="21" customHeight="1" x14ac:dyDescent="0.25">
      <c r="A71" s="158"/>
    </row>
    <row r="72" spans="1:1" ht="21" customHeight="1" x14ac:dyDescent="0.25">
      <c r="A72" s="158"/>
    </row>
    <row r="73" spans="1:1" ht="21" customHeight="1" x14ac:dyDescent="0.25">
      <c r="A73" s="158"/>
    </row>
    <row r="74" spans="1:1" ht="21" customHeight="1" x14ac:dyDescent="0.25">
      <c r="A74" s="158"/>
    </row>
    <row r="75" spans="1:1" ht="21" customHeight="1" x14ac:dyDescent="0.25">
      <c r="A75" s="158"/>
    </row>
    <row r="76" spans="1:1" ht="21" customHeight="1" x14ac:dyDescent="0.25">
      <c r="A76" s="158"/>
    </row>
    <row r="77" spans="1:1" ht="21" customHeight="1" x14ac:dyDescent="0.25">
      <c r="A77" s="158"/>
    </row>
    <row r="78" spans="1:1" ht="21" customHeight="1" x14ac:dyDescent="0.25">
      <c r="A78" s="158"/>
    </row>
    <row r="79" spans="1:1" ht="21" customHeight="1" x14ac:dyDescent="0.25">
      <c r="A79" s="158"/>
    </row>
    <row r="80" spans="1:1" ht="21" customHeight="1" x14ac:dyDescent="0.25">
      <c r="A80" s="158"/>
    </row>
    <row r="81" spans="1:1" ht="21" customHeight="1" x14ac:dyDescent="0.25">
      <c r="A81" s="158"/>
    </row>
    <row r="82" spans="1:1" ht="21" customHeight="1" x14ac:dyDescent="0.25">
      <c r="A82" s="158"/>
    </row>
    <row r="83" spans="1:1" ht="21" customHeight="1" x14ac:dyDescent="0.25">
      <c r="A83" s="158"/>
    </row>
    <row r="84" spans="1:1" ht="21" customHeight="1" x14ac:dyDescent="0.25">
      <c r="A84" s="158"/>
    </row>
    <row r="85" spans="1:1" ht="21" customHeight="1" x14ac:dyDescent="0.25">
      <c r="A85" s="158"/>
    </row>
    <row r="86" spans="1:1" ht="21" customHeight="1" x14ac:dyDescent="0.25">
      <c r="A86" s="158"/>
    </row>
    <row r="87" spans="1:1" ht="21" customHeight="1" x14ac:dyDescent="0.25">
      <c r="A87" s="158"/>
    </row>
    <row r="88" spans="1:1" ht="21" customHeight="1" x14ac:dyDescent="0.25">
      <c r="A88" s="158"/>
    </row>
    <row r="89" spans="1:1" ht="21" customHeight="1" x14ac:dyDescent="0.25">
      <c r="A89" s="158"/>
    </row>
    <row r="90" spans="1:1" ht="21" customHeight="1" x14ac:dyDescent="0.25">
      <c r="A90" s="158"/>
    </row>
    <row r="91" spans="1:1" ht="21" customHeight="1" x14ac:dyDescent="0.25">
      <c r="A91" s="158"/>
    </row>
    <row r="92" spans="1:1" ht="21" customHeight="1" x14ac:dyDescent="0.25">
      <c r="A92" s="158"/>
    </row>
    <row r="93" spans="1:1" ht="21" customHeight="1" x14ac:dyDescent="0.25">
      <c r="A93" s="158"/>
    </row>
    <row r="94" spans="1:1" ht="21" customHeight="1" x14ac:dyDescent="0.25">
      <c r="A94" s="158"/>
    </row>
    <row r="95" spans="1:1" ht="21" customHeight="1" x14ac:dyDescent="0.25">
      <c r="A95" s="158"/>
    </row>
    <row r="96" spans="1:1" ht="21" customHeight="1" x14ac:dyDescent="0.25">
      <c r="A96" s="158"/>
    </row>
    <row r="97" spans="1:1" ht="21" customHeight="1" x14ac:dyDescent="0.25">
      <c r="A97" s="158"/>
    </row>
    <row r="98" spans="1:1" ht="21" customHeight="1" x14ac:dyDescent="0.25">
      <c r="A98" s="158"/>
    </row>
    <row r="99" spans="1:1" ht="21" customHeight="1" x14ac:dyDescent="0.25">
      <c r="A99" s="158"/>
    </row>
    <row r="100" spans="1:1" ht="21" customHeight="1" x14ac:dyDescent="0.25">
      <c r="A100" s="158"/>
    </row>
    <row r="101" spans="1:1" ht="21" customHeight="1" x14ac:dyDescent="0.25">
      <c r="A101" s="158"/>
    </row>
    <row r="102" spans="1:1" ht="21" customHeight="1" x14ac:dyDescent="0.25">
      <c r="A102" s="158"/>
    </row>
    <row r="103" spans="1:1" ht="21" customHeight="1" x14ac:dyDescent="0.25">
      <c r="A103" s="158"/>
    </row>
    <row r="104" spans="1:1" ht="21" customHeight="1" x14ac:dyDescent="0.25">
      <c r="A104" s="158"/>
    </row>
    <row r="105" spans="1:1" ht="21" customHeight="1" x14ac:dyDescent="0.25">
      <c r="A105" s="158"/>
    </row>
    <row r="106" spans="1:1" ht="21" customHeight="1" x14ac:dyDescent="0.25">
      <c r="A106" s="158"/>
    </row>
    <row r="107" spans="1:1" ht="21" customHeight="1" x14ac:dyDescent="0.25">
      <c r="A107" s="158"/>
    </row>
    <row r="108" spans="1:1" ht="21" customHeight="1" x14ac:dyDescent="0.25">
      <c r="A108" s="158"/>
    </row>
    <row r="109" spans="1:1" ht="21" customHeight="1" x14ac:dyDescent="0.25">
      <c r="A109" s="158"/>
    </row>
    <row r="110" spans="1:1" ht="21" customHeight="1" x14ac:dyDescent="0.25">
      <c r="A110" s="158"/>
    </row>
    <row r="111" spans="1:1" ht="21" customHeight="1" x14ac:dyDescent="0.25">
      <c r="A111" s="158"/>
    </row>
    <row r="112" spans="1:1" ht="21" customHeight="1" x14ac:dyDescent="0.25">
      <c r="A112" s="158"/>
    </row>
    <row r="113" spans="1:1" ht="21" customHeight="1" x14ac:dyDescent="0.25">
      <c r="A113" s="158"/>
    </row>
    <row r="114" spans="1:1" ht="21" customHeight="1" x14ac:dyDescent="0.25">
      <c r="A114" s="158"/>
    </row>
    <row r="115" spans="1:1" ht="21" customHeight="1" x14ac:dyDescent="0.25">
      <c r="A115" s="158"/>
    </row>
    <row r="116" spans="1:1" ht="21" customHeight="1" x14ac:dyDescent="0.25">
      <c r="A116" s="158"/>
    </row>
    <row r="117" spans="1:1" ht="21" customHeight="1" x14ac:dyDescent="0.25">
      <c r="A117" s="158"/>
    </row>
    <row r="118" spans="1:1" ht="21" customHeight="1" x14ac:dyDescent="0.25">
      <c r="A118" s="158"/>
    </row>
    <row r="119" spans="1:1" ht="21" customHeight="1" x14ac:dyDescent="0.25">
      <c r="A119" s="158"/>
    </row>
    <row r="120" spans="1:1" ht="21" customHeight="1" x14ac:dyDescent="0.25">
      <c r="A120" s="158"/>
    </row>
    <row r="121" spans="1:1" ht="21" customHeight="1" x14ac:dyDescent="0.25">
      <c r="A121" s="158"/>
    </row>
    <row r="122" spans="1:1" ht="21" customHeight="1" x14ac:dyDescent="0.25">
      <c r="A122" s="158"/>
    </row>
    <row r="123" spans="1:1" ht="21" customHeight="1" x14ac:dyDescent="0.25">
      <c r="A123" s="158"/>
    </row>
    <row r="124" spans="1:1" ht="21" customHeight="1" x14ac:dyDescent="0.25">
      <c r="A124" s="158"/>
    </row>
    <row r="125" spans="1:1" ht="21" customHeight="1" x14ac:dyDescent="0.25">
      <c r="A125" s="158"/>
    </row>
    <row r="126" spans="1:1" ht="21" customHeight="1" x14ac:dyDescent="0.25">
      <c r="A126" s="158"/>
    </row>
    <row r="127" spans="1:1" ht="21" customHeight="1" x14ac:dyDescent="0.25">
      <c r="A127" s="158"/>
    </row>
    <row r="128" spans="1:1"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sheetData>
  <mergeCells count="16">
    <mergeCell ref="A1:B1"/>
    <mergeCell ref="F5:G5"/>
    <mergeCell ref="D6:E6"/>
    <mergeCell ref="H5:L5"/>
    <mergeCell ref="G3:H3"/>
    <mergeCell ref="I3:J3"/>
    <mergeCell ref="K3:L3"/>
    <mergeCell ref="G4:H4"/>
    <mergeCell ref="I4:J4"/>
    <mergeCell ref="K4:L4"/>
    <mergeCell ref="D57:E57"/>
    <mergeCell ref="C60:E60"/>
    <mergeCell ref="C63:E63"/>
    <mergeCell ref="D5:E5"/>
    <mergeCell ref="A5:A7"/>
    <mergeCell ref="B5:B7"/>
  </mergeCells>
  <pageMargins left="0.70866141732283472" right="0.70866141732283472" top="0.74803149606299213" bottom="0.74803149606299213" header="0.31496062992125984" footer="0.31496062992125984"/>
  <pageSetup paperSize="9" scale="45"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81A1E-B5B9-42C8-9AB2-A4E8AEB8E636}">
  <sheetPr>
    <tabColor theme="0"/>
    <pageSetUpPr fitToPage="1"/>
  </sheetPr>
  <dimension ref="A1:S70"/>
  <sheetViews>
    <sheetView showGridLines="0" view="pageBreakPreview" zoomScaleNormal="68" zoomScaleSheetLayoutView="100" workbookViewId="0">
      <selection activeCell="B2" sqref="B2"/>
    </sheetView>
  </sheetViews>
  <sheetFormatPr defaultRowHeight="15" x14ac:dyDescent="0.25"/>
  <cols>
    <col min="1" max="1" width="31.85546875" style="600" customWidth="1"/>
    <col min="2" max="2" width="15" style="600" bestFit="1" customWidth="1"/>
    <col min="3" max="3" width="9.5703125" style="600" bestFit="1" customWidth="1"/>
    <col min="4" max="4" width="11" style="600" bestFit="1" customWidth="1"/>
    <col min="5" max="5" width="17.140625" style="600" customWidth="1"/>
    <col min="6" max="6" width="14.140625" style="600" customWidth="1"/>
    <col min="7" max="7" width="9.5703125" style="600" bestFit="1" customWidth="1"/>
    <col min="8" max="8" width="11" style="600" bestFit="1" customWidth="1"/>
    <col min="9" max="9" width="15.140625" style="600" customWidth="1"/>
    <col min="10" max="10" width="16" style="600" customWidth="1"/>
    <col min="11" max="11" width="16.85546875" style="600" customWidth="1"/>
    <col min="12" max="12" width="14.140625" style="600" customWidth="1"/>
    <col min="13" max="13" width="15" style="600" customWidth="1"/>
    <col min="14" max="14" width="12.5703125" style="600" customWidth="1"/>
    <col min="15" max="23" width="18.7109375" style="600" customWidth="1"/>
    <col min="24" max="16384" width="9.140625" style="600"/>
  </cols>
  <sheetData>
    <row r="1" spans="1:19" x14ac:dyDescent="0.25">
      <c r="A1" s="1471" t="s">
        <v>902</v>
      </c>
      <c r="B1" s="1471"/>
      <c r="C1" s="1087"/>
      <c r="D1" s="1087"/>
      <c r="E1" s="1087"/>
    </row>
    <row r="2" spans="1:19" x14ac:dyDescent="0.25">
      <c r="A2" s="398" t="s">
        <v>47</v>
      </c>
      <c r="B2" s="398" t="str">
        <f>F22G!C2</f>
        <v>Rosa Power Supply Company Limited</v>
      </c>
      <c r="C2" s="398"/>
      <c r="D2" s="398"/>
      <c r="E2" s="398"/>
      <c r="F2" s="1129"/>
      <c r="G2" s="1130"/>
      <c r="H2" s="1130"/>
      <c r="I2" s="1130"/>
      <c r="J2" s="1130"/>
      <c r="K2" s="657"/>
      <c r="L2" s="657"/>
      <c r="M2" s="1131"/>
      <c r="N2" s="1131"/>
      <c r="O2" s="1131"/>
      <c r="P2" s="1132"/>
      <c r="Q2" s="1132"/>
      <c r="R2" s="1132"/>
      <c r="S2" s="1132"/>
    </row>
    <row r="3" spans="1:19" x14ac:dyDescent="0.25">
      <c r="A3" s="1133" t="s">
        <v>89</v>
      </c>
      <c r="B3" s="1133"/>
      <c r="C3" s="1133"/>
      <c r="D3" s="1472"/>
      <c r="E3" s="1472"/>
      <c r="F3" s="1134"/>
      <c r="G3" s="1130"/>
      <c r="H3" s="1130"/>
      <c r="I3" s="1130"/>
      <c r="J3" s="1130"/>
      <c r="K3" s="657"/>
      <c r="L3" s="657"/>
      <c r="M3" s="1131"/>
      <c r="N3" s="1131"/>
      <c r="O3" s="1131"/>
      <c r="P3" s="1132"/>
      <c r="Q3" s="1132"/>
      <c r="R3" s="1132"/>
      <c r="S3" s="1132"/>
    </row>
    <row r="4" spans="1:19" x14ac:dyDescent="0.25">
      <c r="A4" s="1135"/>
      <c r="B4" s="657"/>
      <c r="C4" s="658"/>
      <c r="D4" s="657"/>
      <c r="E4" s="659"/>
      <c r="F4" s="660"/>
      <c r="G4" s="659"/>
      <c r="H4" s="659"/>
      <c r="I4" s="657"/>
      <c r="J4" s="657"/>
      <c r="K4" s="657"/>
      <c r="L4" s="657"/>
    </row>
    <row r="5" spans="1:19" x14ac:dyDescent="0.25">
      <c r="A5" s="1088" t="s">
        <v>1264</v>
      </c>
      <c r="B5" s="657"/>
      <c r="C5" s="658"/>
      <c r="D5" s="657"/>
      <c r="E5" s="659"/>
      <c r="F5" s="660"/>
      <c r="G5" s="659"/>
      <c r="H5" s="659"/>
      <c r="I5" s="657"/>
      <c r="J5" s="657"/>
      <c r="K5" s="657"/>
      <c r="L5" s="661" t="s">
        <v>1101</v>
      </c>
    </row>
    <row r="6" spans="1:19" ht="15" customHeight="1" x14ac:dyDescent="0.25">
      <c r="A6" s="1473" t="s">
        <v>1030</v>
      </c>
      <c r="B6" s="1467" t="s">
        <v>1489</v>
      </c>
      <c r="C6" s="1468"/>
      <c r="D6" s="1468"/>
      <c r="E6" s="1469"/>
      <c r="F6" s="1467" t="s">
        <v>1486</v>
      </c>
      <c r="G6" s="1468"/>
      <c r="H6" s="1468"/>
      <c r="I6" s="1469"/>
      <c r="J6" s="1470" t="s">
        <v>1031</v>
      </c>
      <c r="K6" s="1467" t="s">
        <v>1032</v>
      </c>
      <c r="L6" s="1469"/>
    </row>
    <row r="7" spans="1:19" ht="60" x14ac:dyDescent="0.25">
      <c r="A7" s="1474"/>
      <c r="B7" s="1091" t="s">
        <v>1033</v>
      </c>
      <c r="C7" s="1091" t="s">
        <v>624</v>
      </c>
      <c r="D7" s="1091" t="s">
        <v>1034</v>
      </c>
      <c r="E7" s="1091" t="s">
        <v>1035</v>
      </c>
      <c r="F7" s="1091" t="s">
        <v>1033</v>
      </c>
      <c r="G7" s="1091" t="s">
        <v>624</v>
      </c>
      <c r="H7" s="1091" t="s">
        <v>1034</v>
      </c>
      <c r="I7" s="1091" t="s">
        <v>1035</v>
      </c>
      <c r="J7" s="1470"/>
      <c r="K7" s="1091" t="s">
        <v>1033</v>
      </c>
      <c r="L7" s="1091" t="s">
        <v>1035</v>
      </c>
    </row>
    <row r="8" spans="1:19" x14ac:dyDescent="0.25">
      <c r="A8" s="663" t="s">
        <v>278</v>
      </c>
      <c r="B8" s="663"/>
      <c r="C8" s="663"/>
      <c r="D8" s="663"/>
      <c r="E8" s="663"/>
      <c r="F8" s="663"/>
      <c r="G8" s="663"/>
      <c r="H8" s="663"/>
      <c r="I8" s="663"/>
      <c r="J8" s="663"/>
      <c r="K8" s="663"/>
      <c r="L8" s="663"/>
    </row>
    <row r="9" spans="1:19" x14ac:dyDescent="0.25">
      <c r="A9" s="663" t="s">
        <v>1036</v>
      </c>
      <c r="B9" s="663"/>
      <c r="C9" s="663"/>
      <c r="D9" s="663"/>
      <c r="E9" s="663"/>
      <c r="F9" s="663"/>
      <c r="G9" s="663"/>
      <c r="H9" s="663"/>
      <c r="I9" s="663"/>
      <c r="J9" s="663"/>
      <c r="K9" s="663"/>
      <c r="L9" s="663"/>
    </row>
    <row r="10" spans="1:19" x14ac:dyDescent="0.25">
      <c r="A10" s="663" t="s">
        <v>1037</v>
      </c>
      <c r="B10" s="663"/>
      <c r="C10" s="663"/>
      <c r="D10" s="663"/>
      <c r="E10" s="663"/>
      <c r="F10" s="663"/>
      <c r="G10" s="663"/>
      <c r="H10" s="663"/>
      <c r="I10" s="663"/>
      <c r="J10" s="663"/>
      <c r="K10" s="663"/>
      <c r="L10" s="663"/>
    </row>
    <row r="11" spans="1:19" x14ac:dyDescent="0.25">
      <c r="A11" s="663" t="s">
        <v>1038</v>
      </c>
      <c r="B11" s="663"/>
      <c r="C11" s="663"/>
      <c r="D11" s="663"/>
      <c r="E11" s="663"/>
      <c r="F11" s="663"/>
      <c r="G11" s="663"/>
      <c r="H11" s="663"/>
      <c r="I11" s="663"/>
      <c r="J11" s="663"/>
      <c r="K11" s="663"/>
      <c r="L11" s="663"/>
    </row>
    <row r="12" spans="1:19" x14ac:dyDescent="0.25">
      <c r="A12" s="663" t="s">
        <v>1518</v>
      </c>
      <c r="B12" s="1028">
        <f>F23A!J8-F23A!J13</f>
        <v>23.672812910200001</v>
      </c>
      <c r="C12" s="663">
        <v>0</v>
      </c>
      <c r="D12" s="663"/>
      <c r="E12" s="1105">
        <f>B12+C12-D12</f>
        <v>23.672812910200001</v>
      </c>
      <c r="F12" s="1028">
        <f>F23A!J13</f>
        <v>9.6371870897999994</v>
      </c>
      <c r="G12" s="1028">
        <f>F23A!J15</f>
        <v>1.2475572403675399</v>
      </c>
      <c r="H12" s="663"/>
      <c r="I12" s="1028">
        <f>F12+G12-H12</f>
        <v>10.884744330167539</v>
      </c>
      <c r="J12" s="1029">
        <v>5.28E-2</v>
      </c>
      <c r="K12" s="1028">
        <f>B12</f>
        <v>23.672812910200001</v>
      </c>
      <c r="L12" s="1028">
        <f>B12-G12</f>
        <v>22.42525566983246</v>
      </c>
    </row>
    <row r="13" spans="1:19" x14ac:dyDescent="0.25">
      <c r="A13" s="663" t="s">
        <v>1039</v>
      </c>
      <c r="B13" s="663"/>
      <c r="C13" s="663"/>
      <c r="D13" s="663"/>
      <c r="E13" s="663"/>
      <c r="F13" s="663"/>
      <c r="G13" s="1028"/>
      <c r="H13" s="663"/>
      <c r="I13" s="1028"/>
      <c r="J13" s="1029"/>
      <c r="K13" s="1028"/>
      <c r="L13" s="1028"/>
    </row>
    <row r="14" spans="1:19" x14ac:dyDescent="0.25">
      <c r="A14" s="663" t="s">
        <v>1040</v>
      </c>
      <c r="B14" s="663"/>
      <c r="C14" s="663"/>
      <c r="D14" s="663"/>
      <c r="E14" s="663"/>
      <c r="F14" s="663"/>
      <c r="G14" s="663"/>
      <c r="H14" s="663"/>
      <c r="I14" s="663"/>
      <c r="J14" s="663"/>
      <c r="K14" s="663"/>
      <c r="L14" s="663"/>
    </row>
    <row r="15" spans="1:19" x14ac:dyDescent="0.25">
      <c r="A15" s="663" t="s">
        <v>1041</v>
      </c>
      <c r="B15" s="663"/>
      <c r="C15" s="663"/>
      <c r="D15" s="663"/>
      <c r="E15" s="663"/>
      <c r="F15" s="663"/>
      <c r="G15" s="663"/>
      <c r="H15" s="663"/>
      <c r="I15" s="663"/>
      <c r="J15" s="663"/>
      <c r="K15" s="663"/>
      <c r="L15" s="663"/>
    </row>
    <row r="16" spans="1:19" x14ac:dyDescent="0.25">
      <c r="A16" s="663" t="s">
        <v>1042</v>
      </c>
      <c r="B16" s="663"/>
      <c r="C16" s="663"/>
      <c r="D16" s="663"/>
      <c r="E16" s="663"/>
      <c r="F16" s="663"/>
      <c r="G16" s="663"/>
      <c r="H16" s="663"/>
      <c r="I16" s="663"/>
      <c r="J16" s="663"/>
      <c r="K16" s="663"/>
      <c r="L16" s="663"/>
    </row>
    <row r="17" spans="1:12" ht="30" x14ac:dyDescent="0.25">
      <c r="A17" s="664" t="s">
        <v>1043</v>
      </c>
      <c r="B17" s="663"/>
      <c r="C17" s="663"/>
      <c r="D17" s="663"/>
      <c r="E17" s="663"/>
      <c r="F17" s="663"/>
      <c r="G17" s="663"/>
      <c r="H17" s="663"/>
      <c r="I17" s="663"/>
      <c r="J17" s="663"/>
      <c r="K17" s="663"/>
      <c r="L17" s="663"/>
    </row>
    <row r="18" spans="1:12" x14ac:dyDescent="0.25">
      <c r="A18" s="663" t="s">
        <v>1044</v>
      </c>
      <c r="B18" s="663"/>
      <c r="C18" s="663"/>
      <c r="D18" s="663"/>
      <c r="E18" s="663"/>
      <c r="F18" s="663"/>
      <c r="G18" s="663"/>
      <c r="H18" s="663"/>
      <c r="I18" s="663"/>
      <c r="J18" s="663"/>
      <c r="K18" s="663"/>
      <c r="L18" s="663"/>
    </row>
    <row r="19" spans="1:12" x14ac:dyDescent="0.25">
      <c r="A19" s="663" t="s">
        <v>1045</v>
      </c>
      <c r="B19" s="663"/>
      <c r="C19" s="663"/>
      <c r="D19" s="663"/>
      <c r="E19" s="663"/>
      <c r="F19" s="663"/>
      <c r="G19" s="663"/>
      <c r="H19" s="663"/>
      <c r="I19" s="663"/>
      <c r="J19" s="663"/>
      <c r="K19" s="663"/>
      <c r="L19" s="663"/>
    </row>
    <row r="20" spans="1:12" x14ac:dyDescent="0.25">
      <c r="A20" s="663"/>
      <c r="B20" s="663"/>
      <c r="C20" s="663"/>
      <c r="D20" s="663"/>
      <c r="E20" s="663"/>
      <c r="F20" s="663"/>
      <c r="G20" s="663"/>
      <c r="H20" s="663"/>
      <c r="I20" s="663"/>
      <c r="J20" s="663"/>
      <c r="K20" s="663"/>
      <c r="L20" s="663"/>
    </row>
    <row r="21" spans="1:12" x14ac:dyDescent="0.25">
      <c r="A21" s="665" t="s">
        <v>1046</v>
      </c>
      <c r="B21" s="1028">
        <f>SUM(B8:B19)</f>
        <v>23.672812910200001</v>
      </c>
      <c r="C21" s="1028">
        <f t="shared" ref="C21:L21" si="0">SUM(C8:C19)</f>
        <v>0</v>
      </c>
      <c r="D21" s="1028">
        <f t="shared" si="0"/>
        <v>0</v>
      </c>
      <c r="E21" s="1028">
        <f t="shared" si="0"/>
        <v>23.672812910200001</v>
      </c>
      <c r="F21" s="1028">
        <f t="shared" si="0"/>
        <v>9.6371870897999994</v>
      </c>
      <c r="G21" s="1028">
        <f t="shared" si="0"/>
        <v>1.2475572403675399</v>
      </c>
      <c r="H21" s="1028">
        <f t="shared" si="0"/>
        <v>0</v>
      </c>
      <c r="I21" s="1028">
        <f t="shared" si="0"/>
        <v>10.884744330167539</v>
      </c>
      <c r="J21" s="1151">
        <f>J12</f>
        <v>5.28E-2</v>
      </c>
      <c r="K21" s="1028">
        <f t="shared" si="0"/>
        <v>23.672812910200001</v>
      </c>
      <c r="L21" s="1028">
        <f t="shared" si="0"/>
        <v>22.42525566983246</v>
      </c>
    </row>
    <row r="22" spans="1:12" ht="30" x14ac:dyDescent="0.25">
      <c r="A22" s="666" t="s">
        <v>1047</v>
      </c>
      <c r="B22" s="663"/>
      <c r="C22" s="663"/>
      <c r="D22" s="663"/>
      <c r="E22" s="663"/>
      <c r="F22" s="663"/>
      <c r="G22" s="663"/>
      <c r="H22" s="663"/>
      <c r="I22" s="663"/>
      <c r="J22" s="663"/>
      <c r="K22" s="663"/>
      <c r="L22" s="663"/>
    </row>
    <row r="23" spans="1:12" ht="16.5" customHeight="1" x14ac:dyDescent="0.25">
      <c r="A23" s="667" t="s">
        <v>1048</v>
      </c>
      <c r="B23" s="678"/>
      <c r="C23" s="673"/>
      <c r="D23" s="1136"/>
      <c r="E23" s="673"/>
      <c r="F23" s="1136"/>
      <c r="G23" s="1136"/>
      <c r="H23" s="673"/>
      <c r="I23" s="673"/>
      <c r="J23" s="673"/>
      <c r="K23" s="673"/>
      <c r="L23" s="673"/>
    </row>
    <row r="24" spans="1:12" x14ac:dyDescent="0.25">
      <c r="A24" s="1137"/>
      <c r="B24" s="678"/>
      <c r="C24" s="673"/>
      <c r="D24" s="1136"/>
      <c r="E24" s="673"/>
      <c r="F24" s="1136"/>
      <c r="G24" s="1136"/>
      <c r="H24" s="673"/>
      <c r="I24" s="673"/>
      <c r="J24" s="673"/>
      <c r="K24" s="673"/>
      <c r="L24" s="673"/>
    </row>
    <row r="25" spans="1:12" x14ac:dyDescent="0.25">
      <c r="A25" s="1138"/>
      <c r="B25" s="1139"/>
      <c r="C25" s="1140"/>
      <c r="D25" s="1139"/>
      <c r="E25" s="661"/>
      <c r="F25" s="1141"/>
      <c r="G25" s="661"/>
      <c r="H25" s="661"/>
      <c r="I25" s="1139"/>
      <c r="J25" s="1139"/>
      <c r="K25" s="1139"/>
      <c r="L25" s="1139"/>
    </row>
    <row r="26" spans="1:12" x14ac:dyDescent="0.25">
      <c r="A26" s="1138"/>
      <c r="B26" s="1139"/>
      <c r="C26" s="1140"/>
      <c r="D26" s="1139"/>
      <c r="E26" s="661"/>
      <c r="F26" s="1141"/>
      <c r="G26" s="661"/>
      <c r="H26" s="661"/>
      <c r="I26" s="1139"/>
      <c r="J26" s="1139"/>
      <c r="K26" s="1139"/>
      <c r="L26" s="1139"/>
    </row>
    <row r="27" spans="1:12" x14ac:dyDescent="0.25">
      <c r="A27" s="1035"/>
      <c r="B27" s="1139"/>
      <c r="C27" s="1140"/>
      <c r="D27" s="1139"/>
      <c r="E27" s="661"/>
      <c r="F27" s="1141"/>
      <c r="G27" s="661"/>
      <c r="H27" s="661"/>
      <c r="I27" s="1139"/>
      <c r="J27" s="1139"/>
      <c r="K27" s="1139"/>
      <c r="L27" s="661"/>
    </row>
    <row r="28" spans="1:12" x14ac:dyDescent="0.25">
      <c r="A28" s="1466"/>
      <c r="B28" s="1466"/>
      <c r="C28" s="1466"/>
      <c r="D28" s="1466"/>
      <c r="E28" s="1466"/>
      <c r="F28" s="1466"/>
      <c r="G28" s="1466"/>
      <c r="H28" s="1466"/>
      <c r="I28" s="1466"/>
      <c r="J28" s="1466"/>
      <c r="K28" s="1466"/>
      <c r="L28" s="1466"/>
    </row>
    <row r="29" spans="1:12" x14ac:dyDescent="0.25">
      <c r="A29" s="1466"/>
      <c r="B29" s="1142"/>
      <c r="C29" s="1142"/>
      <c r="D29" s="1142"/>
      <c r="E29" s="1142"/>
      <c r="F29" s="1142"/>
      <c r="G29" s="1142"/>
      <c r="H29" s="1142"/>
      <c r="I29" s="1142"/>
      <c r="J29" s="1466"/>
      <c r="K29" s="1142"/>
      <c r="L29" s="1142"/>
    </row>
    <row r="30" spans="1:12" x14ac:dyDescent="0.25">
      <c r="A30" s="1143"/>
      <c r="B30" s="1143"/>
      <c r="C30" s="1143"/>
      <c r="D30" s="1143"/>
      <c r="E30" s="1143"/>
      <c r="F30" s="1143"/>
      <c r="G30" s="1143"/>
      <c r="H30" s="1143"/>
      <c r="I30" s="1143"/>
      <c r="J30" s="1143"/>
      <c r="K30" s="1143"/>
      <c r="L30" s="1143"/>
    </row>
    <row r="31" spans="1:12" x14ac:dyDescent="0.25">
      <c r="A31" s="1143"/>
      <c r="B31" s="1143"/>
      <c r="C31" s="1143"/>
      <c r="D31" s="1143"/>
      <c r="E31" s="1143"/>
      <c r="F31" s="1143"/>
      <c r="G31" s="1143"/>
      <c r="H31" s="1143"/>
      <c r="I31" s="1143"/>
      <c r="J31" s="1143"/>
      <c r="K31" s="1143"/>
      <c r="L31" s="1143"/>
    </row>
    <row r="32" spans="1:12" x14ac:dyDescent="0.25">
      <c r="A32" s="1143"/>
      <c r="B32" s="1143"/>
      <c r="C32" s="1143"/>
      <c r="D32" s="1143"/>
      <c r="E32" s="1143"/>
      <c r="F32" s="1143"/>
      <c r="G32" s="1143"/>
      <c r="H32" s="1143"/>
      <c r="I32" s="1143"/>
      <c r="J32" s="1143"/>
      <c r="K32" s="1143"/>
      <c r="L32" s="1143"/>
    </row>
    <row r="33" spans="1:12" x14ac:dyDescent="0.25">
      <c r="A33" s="1143"/>
      <c r="B33" s="1143"/>
      <c r="C33" s="1143"/>
      <c r="D33" s="1143"/>
      <c r="E33" s="1143"/>
      <c r="F33" s="1143"/>
      <c r="G33" s="1143"/>
      <c r="H33" s="1143"/>
      <c r="I33" s="1143"/>
      <c r="J33" s="1143"/>
      <c r="K33" s="1143"/>
      <c r="L33" s="1143"/>
    </row>
    <row r="34" spans="1:12" x14ac:dyDescent="0.25">
      <c r="A34" s="1143"/>
      <c r="B34" s="1143"/>
      <c r="C34" s="1143"/>
      <c r="D34" s="1143"/>
      <c r="E34" s="1143"/>
      <c r="F34" s="1143"/>
      <c r="G34" s="1143"/>
      <c r="H34" s="1143"/>
      <c r="I34" s="1143"/>
      <c r="J34" s="1143"/>
      <c r="K34" s="1143"/>
      <c r="L34" s="1143"/>
    </row>
    <row r="35" spans="1:12" x14ac:dyDescent="0.25">
      <c r="A35" s="1143"/>
      <c r="B35" s="1143"/>
      <c r="C35" s="1143"/>
      <c r="D35" s="1143"/>
      <c r="E35" s="1143"/>
      <c r="F35" s="1143"/>
      <c r="G35" s="1143"/>
      <c r="H35" s="1143"/>
      <c r="I35" s="1143"/>
      <c r="J35" s="1143"/>
      <c r="K35" s="1143"/>
      <c r="L35" s="1143"/>
    </row>
    <row r="36" spans="1:12" x14ac:dyDescent="0.25">
      <c r="A36" s="1143"/>
      <c r="B36" s="1143"/>
      <c r="C36" s="1143"/>
      <c r="D36" s="1143"/>
      <c r="E36" s="1143"/>
      <c r="F36" s="1143"/>
      <c r="G36" s="1143"/>
      <c r="H36" s="1143"/>
      <c r="I36" s="1143"/>
      <c r="J36" s="1143"/>
      <c r="K36" s="1143"/>
      <c r="L36" s="1143"/>
    </row>
    <row r="37" spans="1:12" x14ac:dyDescent="0.25">
      <c r="A37" s="1143"/>
      <c r="B37" s="1143"/>
      <c r="C37" s="1143"/>
      <c r="D37" s="1143"/>
      <c r="E37" s="1143"/>
      <c r="F37" s="1143"/>
      <c r="G37" s="1143"/>
      <c r="H37" s="1143"/>
      <c r="I37" s="1143"/>
      <c r="J37" s="1143"/>
      <c r="K37" s="1143"/>
      <c r="L37" s="1143"/>
    </row>
    <row r="38" spans="1:12" x14ac:dyDescent="0.25">
      <c r="A38" s="1143"/>
      <c r="B38" s="1143"/>
      <c r="C38" s="1143"/>
      <c r="D38" s="1143"/>
      <c r="E38" s="1143"/>
      <c r="F38" s="1143"/>
      <c r="G38" s="1143"/>
      <c r="H38" s="1143"/>
      <c r="I38" s="1143"/>
      <c r="J38" s="1143"/>
      <c r="K38" s="1143"/>
      <c r="L38" s="1143"/>
    </row>
    <row r="39" spans="1:12" x14ac:dyDescent="0.25">
      <c r="A39" s="1144"/>
      <c r="B39" s="1143"/>
      <c r="C39" s="1143"/>
      <c r="D39" s="1143"/>
      <c r="E39" s="1143"/>
      <c r="F39" s="1143"/>
      <c r="G39" s="1143"/>
      <c r="H39" s="1143"/>
      <c r="I39" s="1143"/>
      <c r="J39" s="1143"/>
      <c r="K39" s="1143"/>
      <c r="L39" s="1143"/>
    </row>
    <row r="40" spans="1:12" x14ac:dyDescent="0.25">
      <c r="A40" s="1143"/>
      <c r="B40" s="1143"/>
      <c r="C40" s="1143"/>
      <c r="D40" s="1143"/>
      <c r="E40" s="1143"/>
      <c r="F40" s="1143"/>
      <c r="G40" s="1143"/>
      <c r="H40" s="1143"/>
      <c r="I40" s="1143"/>
      <c r="J40" s="1143"/>
      <c r="K40" s="1143"/>
      <c r="L40" s="1143"/>
    </row>
    <row r="41" spans="1:12" x14ac:dyDescent="0.25">
      <c r="A41" s="1143"/>
      <c r="B41" s="1143"/>
      <c r="C41" s="1143"/>
      <c r="D41" s="1143"/>
      <c r="E41" s="1143"/>
      <c r="F41" s="1143"/>
      <c r="G41" s="1143"/>
      <c r="H41" s="1143"/>
      <c r="I41" s="1143"/>
      <c r="J41" s="1143"/>
      <c r="K41" s="1143"/>
      <c r="L41" s="1143"/>
    </row>
    <row r="42" spans="1:12" x14ac:dyDescent="0.25">
      <c r="A42" s="1143"/>
      <c r="B42" s="1143"/>
      <c r="C42" s="1143"/>
      <c r="D42" s="1143"/>
      <c r="E42" s="1143"/>
      <c r="F42" s="1143"/>
      <c r="G42" s="1143"/>
      <c r="H42" s="1143"/>
      <c r="I42" s="1143"/>
      <c r="J42" s="1143"/>
      <c r="K42" s="1143"/>
      <c r="L42" s="1143"/>
    </row>
    <row r="43" spans="1:12" x14ac:dyDescent="0.25">
      <c r="A43" s="1145"/>
      <c r="B43" s="1143"/>
      <c r="C43" s="1143"/>
      <c r="D43" s="1143"/>
      <c r="E43" s="1143"/>
      <c r="F43" s="1143"/>
      <c r="G43" s="1143"/>
      <c r="H43" s="1143"/>
      <c r="I43" s="1143"/>
      <c r="J43" s="1143"/>
      <c r="K43" s="1143"/>
      <c r="L43" s="1143"/>
    </row>
    <row r="44" spans="1:12" x14ac:dyDescent="0.25">
      <c r="A44" s="1146"/>
      <c r="B44" s="1143"/>
      <c r="C44" s="1143"/>
      <c r="D44" s="1143"/>
      <c r="E44" s="1143"/>
      <c r="F44" s="1143"/>
      <c r="G44" s="1143"/>
      <c r="H44" s="1143"/>
      <c r="I44" s="1143"/>
      <c r="J44" s="1143"/>
      <c r="K44" s="1143"/>
      <c r="L44" s="1143"/>
    </row>
    <row r="45" spans="1:12" x14ac:dyDescent="0.25">
      <c r="A45" s="1146"/>
      <c r="B45" s="1143"/>
      <c r="C45" s="1143"/>
      <c r="D45" s="1143"/>
      <c r="E45" s="1143"/>
      <c r="F45" s="1143"/>
      <c r="G45" s="1143"/>
      <c r="H45" s="1143"/>
      <c r="I45" s="1143"/>
      <c r="J45" s="1143"/>
      <c r="K45" s="1143"/>
      <c r="L45" s="1143"/>
    </row>
    <row r="46" spans="1:12" x14ac:dyDescent="0.25">
      <c r="A46" s="1147"/>
      <c r="B46" s="1148"/>
      <c r="C46" s="1149"/>
      <c r="D46" s="1150"/>
      <c r="E46" s="1149"/>
      <c r="F46" s="1150"/>
      <c r="G46" s="1150"/>
      <c r="H46" s="1149"/>
      <c r="I46" s="1149"/>
      <c r="J46" s="1149"/>
      <c r="K46" s="1149"/>
      <c r="L46" s="1149"/>
    </row>
    <row r="47" spans="1:12" x14ac:dyDescent="0.25">
      <c r="A47" s="1143"/>
      <c r="B47" s="1143"/>
      <c r="C47" s="1143"/>
      <c r="D47" s="1143"/>
      <c r="E47" s="1143"/>
      <c r="F47" s="1143"/>
      <c r="G47" s="1143"/>
      <c r="H47" s="1143"/>
      <c r="I47" s="1143"/>
      <c r="J47" s="1143"/>
      <c r="K47" s="1143"/>
      <c r="L47" s="1143"/>
    </row>
    <row r="48" spans="1:12" x14ac:dyDescent="0.25">
      <c r="A48" s="1143"/>
      <c r="B48" s="1143"/>
      <c r="C48" s="1143"/>
      <c r="D48" s="1143"/>
      <c r="E48" s="1143"/>
      <c r="F48" s="1143"/>
      <c r="G48" s="1143"/>
      <c r="H48" s="1143"/>
      <c r="I48" s="1143"/>
      <c r="J48" s="1143"/>
      <c r="K48" s="1143"/>
      <c r="L48" s="1143"/>
    </row>
    <row r="49" spans="1:12" x14ac:dyDescent="0.25">
      <c r="A49" s="1138"/>
      <c r="B49" s="1139"/>
      <c r="C49" s="1140"/>
      <c r="D49" s="1139"/>
      <c r="E49" s="661"/>
      <c r="F49" s="1141"/>
      <c r="G49" s="661"/>
      <c r="H49" s="661"/>
      <c r="I49" s="1139"/>
      <c r="J49" s="1139"/>
      <c r="K49" s="1139"/>
      <c r="L49" s="1139"/>
    </row>
    <row r="50" spans="1:12" x14ac:dyDescent="0.25">
      <c r="A50" s="1138"/>
      <c r="B50" s="1139"/>
      <c r="C50" s="1140"/>
      <c r="D50" s="1139"/>
      <c r="E50" s="661"/>
      <c r="F50" s="1141"/>
      <c r="G50" s="661"/>
      <c r="H50" s="661"/>
      <c r="I50" s="1139"/>
      <c r="J50" s="1139"/>
      <c r="K50" s="1139"/>
      <c r="L50" s="1139"/>
    </row>
    <row r="51" spans="1:12" x14ac:dyDescent="0.25">
      <c r="A51" s="1035"/>
      <c r="B51" s="1139"/>
      <c r="C51" s="1140"/>
      <c r="D51" s="1139"/>
      <c r="E51" s="661"/>
      <c r="F51" s="1141"/>
      <c r="G51" s="661"/>
      <c r="H51" s="661"/>
      <c r="I51" s="1139"/>
      <c r="J51" s="1139"/>
      <c r="K51" s="1139"/>
      <c r="L51" s="661"/>
    </row>
    <row r="52" spans="1:12" x14ac:dyDescent="0.25">
      <c r="A52" s="1466"/>
      <c r="B52" s="1466"/>
      <c r="C52" s="1466"/>
      <c r="D52" s="1466"/>
      <c r="E52" s="1466"/>
      <c r="F52" s="1466"/>
      <c r="G52" s="1466"/>
      <c r="H52" s="1466"/>
      <c r="I52" s="1466"/>
      <c r="J52" s="1466"/>
      <c r="K52" s="1466"/>
      <c r="L52" s="1466"/>
    </row>
    <row r="53" spans="1:12" x14ac:dyDescent="0.25">
      <c r="A53" s="1466"/>
      <c r="B53" s="1142"/>
      <c r="C53" s="1142"/>
      <c r="D53" s="1142"/>
      <c r="E53" s="1142"/>
      <c r="F53" s="1142"/>
      <c r="G53" s="1142"/>
      <c r="H53" s="1142"/>
      <c r="I53" s="1142"/>
      <c r="J53" s="1466"/>
      <c r="K53" s="1142"/>
      <c r="L53" s="1142"/>
    </row>
    <row r="54" spans="1:12" x14ac:dyDescent="0.25">
      <c r="A54" s="1143"/>
      <c r="B54" s="1143"/>
      <c r="C54" s="1143"/>
      <c r="D54" s="1143"/>
      <c r="E54" s="1143"/>
      <c r="F54" s="1143"/>
      <c r="G54" s="1143"/>
      <c r="H54" s="1143"/>
      <c r="I54" s="1143"/>
      <c r="J54" s="1143"/>
      <c r="K54" s="1143"/>
      <c r="L54" s="1143"/>
    </row>
    <row r="55" spans="1:12" x14ac:dyDescent="0.25">
      <c r="A55" s="1143"/>
      <c r="B55" s="1143"/>
      <c r="C55" s="1143"/>
      <c r="D55" s="1143"/>
      <c r="E55" s="1143"/>
      <c r="F55" s="1143"/>
      <c r="G55" s="1143"/>
      <c r="H55" s="1143"/>
      <c r="I55" s="1143"/>
      <c r="J55" s="1143"/>
      <c r="K55" s="1143"/>
      <c r="L55" s="1143"/>
    </row>
    <row r="56" spans="1:12" x14ac:dyDescent="0.25">
      <c r="A56" s="1143"/>
      <c r="B56" s="1143"/>
      <c r="C56" s="1143"/>
      <c r="D56" s="1143"/>
      <c r="E56" s="1143"/>
      <c r="F56" s="1143"/>
      <c r="G56" s="1143"/>
      <c r="H56" s="1143"/>
      <c r="I56" s="1143"/>
      <c r="J56" s="1143"/>
      <c r="K56" s="1143"/>
      <c r="L56" s="1143"/>
    </row>
    <row r="57" spans="1:12" x14ac:dyDescent="0.25">
      <c r="A57" s="1143"/>
      <c r="B57" s="1143"/>
      <c r="C57" s="1143"/>
      <c r="D57" s="1143"/>
      <c r="E57" s="1143"/>
      <c r="F57" s="1143"/>
      <c r="G57" s="1143"/>
      <c r="H57" s="1143"/>
      <c r="I57" s="1143"/>
      <c r="J57" s="1143"/>
      <c r="K57" s="1143"/>
      <c r="L57" s="1143"/>
    </row>
    <row r="58" spans="1:12" x14ac:dyDescent="0.25">
      <c r="A58" s="1143"/>
      <c r="B58" s="1143"/>
      <c r="C58" s="1143"/>
      <c r="D58" s="1143"/>
      <c r="E58" s="1143"/>
      <c r="F58" s="1143"/>
      <c r="G58" s="1143"/>
      <c r="H58" s="1143"/>
      <c r="I58" s="1143"/>
      <c r="J58" s="1143"/>
      <c r="K58" s="1143"/>
      <c r="L58" s="1143"/>
    </row>
    <row r="59" spans="1:12" x14ac:dyDescent="0.25">
      <c r="A59" s="1143"/>
      <c r="B59" s="1143"/>
      <c r="C59" s="1143"/>
      <c r="D59" s="1143"/>
      <c r="E59" s="1143"/>
      <c r="F59" s="1143"/>
      <c r="G59" s="1143"/>
      <c r="H59" s="1143"/>
      <c r="I59" s="1143"/>
      <c r="J59" s="1143"/>
      <c r="K59" s="1143"/>
      <c r="L59" s="1143"/>
    </row>
    <row r="60" spans="1:12" x14ac:dyDescent="0.25">
      <c r="A60" s="1143"/>
      <c r="B60" s="1143"/>
      <c r="C60" s="1143"/>
      <c r="D60" s="1143"/>
      <c r="E60" s="1143"/>
      <c r="F60" s="1143"/>
      <c r="G60" s="1143"/>
      <c r="H60" s="1143"/>
      <c r="I60" s="1143"/>
      <c r="J60" s="1143"/>
      <c r="K60" s="1143"/>
      <c r="L60" s="1143"/>
    </row>
    <row r="61" spans="1:12" x14ac:dyDescent="0.25">
      <c r="A61" s="1143"/>
      <c r="B61" s="1143"/>
      <c r="C61" s="1143"/>
      <c r="D61" s="1143"/>
      <c r="E61" s="1143"/>
      <c r="F61" s="1143"/>
      <c r="G61" s="1143"/>
      <c r="H61" s="1143"/>
      <c r="I61" s="1143"/>
      <c r="J61" s="1143"/>
      <c r="K61" s="1143"/>
      <c r="L61" s="1143"/>
    </row>
    <row r="62" spans="1:12" x14ac:dyDescent="0.25">
      <c r="A62" s="1143"/>
      <c r="B62" s="1143"/>
      <c r="C62" s="1143"/>
      <c r="D62" s="1143"/>
      <c r="E62" s="1143"/>
      <c r="F62" s="1143"/>
      <c r="G62" s="1143"/>
      <c r="H62" s="1143"/>
      <c r="I62" s="1143"/>
      <c r="J62" s="1143"/>
      <c r="K62" s="1143"/>
      <c r="L62" s="1143"/>
    </row>
    <row r="63" spans="1:12" x14ac:dyDescent="0.25">
      <c r="A63" s="1144"/>
      <c r="B63" s="1143"/>
      <c r="C63" s="1143"/>
      <c r="D63" s="1143"/>
      <c r="E63" s="1143"/>
      <c r="F63" s="1143"/>
      <c r="G63" s="1143"/>
      <c r="H63" s="1143"/>
      <c r="I63" s="1143"/>
      <c r="J63" s="1143"/>
      <c r="K63" s="1143"/>
      <c r="L63" s="1143"/>
    </row>
    <row r="64" spans="1:12" x14ac:dyDescent="0.25">
      <c r="A64" s="1143"/>
      <c r="B64" s="1143"/>
      <c r="C64" s="1143"/>
      <c r="D64" s="1143"/>
      <c r="E64" s="1143"/>
      <c r="F64" s="1143"/>
      <c r="G64" s="1143"/>
      <c r="H64" s="1143"/>
      <c r="I64" s="1143"/>
      <c r="J64" s="1143"/>
      <c r="K64" s="1143"/>
      <c r="L64" s="1143"/>
    </row>
    <row r="65" spans="1:12" x14ac:dyDescent="0.25">
      <c r="A65" s="1143"/>
      <c r="B65" s="1143"/>
      <c r="C65" s="1143"/>
      <c r="D65" s="1143"/>
      <c r="E65" s="1143"/>
      <c r="F65" s="1143"/>
      <c r="G65" s="1143"/>
      <c r="H65" s="1143"/>
      <c r="I65" s="1143"/>
      <c r="J65" s="1143"/>
      <c r="K65" s="1143"/>
      <c r="L65" s="1143"/>
    </row>
    <row r="66" spans="1:12" x14ac:dyDescent="0.25">
      <c r="A66" s="1143"/>
      <c r="B66" s="1143"/>
      <c r="C66" s="1143"/>
      <c r="D66" s="1143"/>
      <c r="E66" s="1143"/>
      <c r="F66" s="1143"/>
      <c r="G66" s="1143"/>
      <c r="H66" s="1143"/>
      <c r="I66" s="1143"/>
      <c r="J66" s="1143"/>
      <c r="K66" s="1143"/>
      <c r="L66" s="1143"/>
    </row>
    <row r="67" spans="1:12" x14ac:dyDescent="0.25">
      <c r="A67" s="1145"/>
      <c r="B67" s="1143"/>
      <c r="C67" s="1143"/>
      <c r="D67" s="1143"/>
      <c r="E67" s="1143"/>
      <c r="F67" s="1143"/>
      <c r="G67" s="1143"/>
      <c r="H67" s="1143"/>
      <c r="I67" s="1143"/>
      <c r="J67" s="1143"/>
      <c r="K67" s="1143"/>
      <c r="L67" s="1143"/>
    </row>
    <row r="68" spans="1:12" x14ac:dyDescent="0.25">
      <c r="A68" s="1146"/>
      <c r="B68" s="1143"/>
      <c r="C68" s="1143"/>
      <c r="D68" s="1143"/>
      <c r="E68" s="1143"/>
      <c r="F68" s="1143"/>
      <c r="G68" s="1143"/>
      <c r="H68" s="1143"/>
      <c r="I68" s="1143"/>
      <c r="J68" s="1143"/>
      <c r="K68" s="1143"/>
      <c r="L68" s="1143"/>
    </row>
    <row r="69" spans="1:12" x14ac:dyDescent="0.25">
      <c r="A69" s="1146"/>
      <c r="B69" s="1143"/>
      <c r="C69" s="1143"/>
      <c r="D69" s="1143"/>
      <c r="E69" s="1143"/>
      <c r="F69" s="1143"/>
      <c r="G69" s="1143"/>
      <c r="H69" s="1143"/>
      <c r="I69" s="1143"/>
      <c r="J69" s="1143"/>
      <c r="K69" s="1143"/>
      <c r="L69" s="1143"/>
    </row>
    <row r="70" spans="1:12" x14ac:dyDescent="0.25">
      <c r="A70" s="1147"/>
      <c r="B70" s="1148"/>
      <c r="C70" s="1149"/>
      <c r="D70" s="1150"/>
      <c r="E70" s="1149"/>
      <c r="F70" s="1150"/>
      <c r="G70" s="1150"/>
      <c r="H70" s="1149"/>
      <c r="I70" s="1149"/>
      <c r="J70" s="1149"/>
      <c r="K70" s="1149"/>
      <c r="L70" s="1149"/>
    </row>
  </sheetData>
  <mergeCells count="17">
    <mergeCell ref="A1:B1"/>
    <mergeCell ref="D3:E3"/>
    <mergeCell ref="A6:A7"/>
    <mergeCell ref="B6:E6"/>
    <mergeCell ref="F6:I6"/>
    <mergeCell ref="J6:J7"/>
    <mergeCell ref="K6:L6"/>
    <mergeCell ref="A28:A29"/>
    <mergeCell ref="B28:E28"/>
    <mergeCell ref="F28:I28"/>
    <mergeCell ref="J28:J29"/>
    <mergeCell ref="K28:L28"/>
    <mergeCell ref="A52:A53"/>
    <mergeCell ref="B52:E52"/>
    <mergeCell ref="F52:I52"/>
    <mergeCell ref="J52:J53"/>
    <mergeCell ref="K52:L52"/>
  </mergeCells>
  <pageMargins left="0.27559055118110237" right="0.23622047244094491" top="0.49" bottom="0.23622047244094491" header="0.23622047244094491" footer="0.23622047244094491"/>
  <pageSetup paperSize="9" scale="78" fitToHeight="0" orientation="landscape" r:id="rId1"/>
  <headerFooter alignWithMargins="0"/>
  <rowBreaks count="2" manualBreakCount="2">
    <brk id="24" max="11" man="1"/>
    <brk id="48" max="11" man="1"/>
  </row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tabColor theme="0"/>
    <pageSetUpPr fitToPage="1"/>
  </sheetPr>
  <dimension ref="A1:R76"/>
  <sheetViews>
    <sheetView showGridLines="0" view="pageBreakPreview" topLeftCell="A5" zoomScale="90" zoomScaleNormal="100" zoomScaleSheetLayoutView="90" workbookViewId="0">
      <selection activeCell="L19" sqref="L19"/>
    </sheetView>
  </sheetViews>
  <sheetFormatPr defaultRowHeight="15" x14ac:dyDescent="0.25"/>
  <cols>
    <col min="1" max="1" width="34.5703125" style="166" customWidth="1"/>
    <col min="2" max="5" width="14" style="573" customWidth="1"/>
    <col min="6" max="6" width="13.28515625" customWidth="1"/>
    <col min="7" max="7" width="13.28515625" hidden="1" customWidth="1"/>
    <col min="8" max="8" width="10.5703125" hidden="1" customWidth="1"/>
    <col min="9" max="9" width="10.7109375" hidden="1" customWidth="1"/>
    <col min="10" max="10" width="13.28515625" style="421" customWidth="1"/>
    <col min="11" max="11" width="11.5703125" hidden="1" customWidth="1"/>
  </cols>
  <sheetData>
    <row r="1" spans="1:18" s="421" customFormat="1" x14ac:dyDescent="0.25">
      <c r="A1" s="1280" t="s">
        <v>1295</v>
      </c>
      <c r="B1" s="1280"/>
      <c r="C1" s="1280"/>
      <c r="D1" s="1280"/>
      <c r="E1" s="1280"/>
      <c r="F1" s="1280"/>
    </row>
    <row r="2" spans="1:18" ht="21" customHeight="1" x14ac:dyDescent="0.25">
      <c r="A2" s="398" t="s">
        <v>47</v>
      </c>
      <c r="B2" s="398" t="str">
        <f>'F23'!B2</f>
        <v>Rosa Power Supply Company Limited</v>
      </c>
      <c r="C2" s="398"/>
      <c r="D2" s="398"/>
      <c r="E2" s="398"/>
      <c r="F2" s="398"/>
      <c r="G2" s="398"/>
      <c r="H2" s="398"/>
      <c r="I2" s="398"/>
      <c r="J2" s="436"/>
    </row>
    <row r="3" spans="1:18" ht="21" customHeight="1" x14ac:dyDescent="0.25">
      <c r="A3" s="1475" t="s">
        <v>90</v>
      </c>
      <c r="B3" s="1475"/>
      <c r="C3" s="1475"/>
      <c r="D3" s="1475"/>
      <c r="E3" s="1475"/>
      <c r="F3" s="1475"/>
      <c r="G3" s="1475"/>
      <c r="H3" s="1314"/>
      <c r="I3" s="1314"/>
      <c r="J3" s="413"/>
      <c r="K3" s="1314"/>
      <c r="L3" s="1314"/>
      <c r="M3" s="1314"/>
      <c r="N3" s="1314"/>
      <c r="O3" s="1314"/>
      <c r="P3" s="1314"/>
    </row>
    <row r="4" spans="1:18" ht="21" customHeight="1" x14ac:dyDescent="0.25">
      <c r="H4" s="1331"/>
      <c r="I4" s="1331"/>
      <c r="J4" s="420"/>
      <c r="K4" s="1331"/>
      <c r="L4" s="1331"/>
      <c r="M4" s="1331"/>
      <c r="N4" s="1331"/>
      <c r="O4" s="1331" t="s">
        <v>434</v>
      </c>
      <c r="P4" s="1331"/>
    </row>
    <row r="5" spans="1:18" x14ac:dyDescent="0.25">
      <c r="A5" s="1425" t="s">
        <v>49</v>
      </c>
      <c r="B5" s="1332" t="s">
        <v>1183</v>
      </c>
      <c r="C5" s="1333"/>
      <c r="D5" s="1333"/>
      <c r="E5" s="1333"/>
      <c r="F5" s="1334"/>
      <c r="G5" s="1278" t="s">
        <v>969</v>
      </c>
      <c r="H5" s="1278"/>
      <c r="I5" s="1278"/>
      <c r="J5" s="1281" t="s">
        <v>970</v>
      </c>
      <c r="K5" s="1282"/>
      <c r="L5" s="1278" t="s">
        <v>161</v>
      </c>
      <c r="M5" s="1278"/>
      <c r="N5" s="1278"/>
      <c r="O5" s="1278"/>
      <c r="P5" s="1278"/>
    </row>
    <row r="6" spans="1:18" s="353" customFormat="1" ht="30" x14ac:dyDescent="0.25">
      <c r="A6" s="1426"/>
      <c r="B6" s="978" t="s">
        <v>1073</v>
      </c>
      <c r="C6" s="978" t="s">
        <v>1074</v>
      </c>
      <c r="D6" s="978" t="s">
        <v>1075</v>
      </c>
      <c r="E6" s="978" t="s">
        <v>1076</v>
      </c>
      <c r="F6" s="373" t="s">
        <v>1077</v>
      </c>
      <c r="G6" s="1265" t="s">
        <v>1077</v>
      </c>
      <c r="H6" s="1272"/>
      <c r="I6" s="1266"/>
      <c r="J6" s="416" t="s">
        <v>1078</v>
      </c>
      <c r="K6" s="416" t="s">
        <v>1078</v>
      </c>
      <c r="L6" s="373" t="s">
        <v>971</v>
      </c>
      <c r="M6" s="373" t="s">
        <v>972</v>
      </c>
      <c r="N6" s="373" t="s">
        <v>973</v>
      </c>
      <c r="O6" s="373" t="s">
        <v>974</v>
      </c>
      <c r="P6" s="373" t="s">
        <v>975</v>
      </c>
    </row>
    <row r="7" spans="1:18" ht="26.25" customHeight="1" x14ac:dyDescent="0.25">
      <c r="A7" s="1427"/>
      <c r="B7" s="558" t="s">
        <v>985</v>
      </c>
      <c r="C7" s="726" t="s">
        <v>985</v>
      </c>
      <c r="D7" s="726" t="s">
        <v>985</v>
      </c>
      <c r="E7" s="726" t="s">
        <v>985</v>
      </c>
      <c r="F7" s="726" t="s">
        <v>985</v>
      </c>
      <c r="G7" s="388" t="s">
        <v>977</v>
      </c>
      <c r="H7" s="372" t="s">
        <v>978</v>
      </c>
      <c r="I7" s="372" t="s">
        <v>979</v>
      </c>
      <c r="J7" s="388" t="s">
        <v>1545</v>
      </c>
      <c r="K7" s="388" t="s">
        <v>980</v>
      </c>
      <c r="L7" s="372" t="s">
        <v>981</v>
      </c>
      <c r="M7" s="372" t="s">
        <v>981</v>
      </c>
      <c r="N7" s="372" t="s">
        <v>981</v>
      </c>
      <c r="O7" s="372" t="s">
        <v>981</v>
      </c>
      <c r="P7" s="372" t="s">
        <v>981</v>
      </c>
    </row>
    <row r="8" spans="1:18" ht="21" customHeight="1" x14ac:dyDescent="0.25">
      <c r="A8" s="1025" t="s">
        <v>483</v>
      </c>
      <c r="B8" s="1027">
        <f>'F8'!C11</f>
        <v>21.82</v>
      </c>
      <c r="C8" s="977">
        <v>21.82</v>
      </c>
      <c r="D8" s="977">
        <v>21.82</v>
      </c>
      <c r="E8" s="1027">
        <f>'F8'!F8</f>
        <v>33.31</v>
      </c>
      <c r="F8" s="1027">
        <f>'F8'!G8</f>
        <v>33.31</v>
      </c>
      <c r="G8" s="227"/>
      <c r="H8" s="227"/>
      <c r="I8" s="227"/>
      <c r="J8" s="636">
        <f>'F8'!K8</f>
        <v>33.31</v>
      </c>
      <c r="K8" s="817"/>
      <c r="L8" s="817">
        <f>'F8'!M8</f>
        <v>33.31</v>
      </c>
      <c r="M8" s="817">
        <f>'F8'!N8</f>
        <v>33.31</v>
      </c>
      <c r="N8" s="817">
        <f>'F8'!O8</f>
        <v>33.31</v>
      </c>
      <c r="O8" s="817">
        <f>'F8'!P8</f>
        <v>33.31</v>
      </c>
      <c r="P8" s="817">
        <f>'F8'!Q8</f>
        <v>33.31</v>
      </c>
      <c r="R8" s="1078"/>
    </row>
    <row r="9" spans="1:18" x14ac:dyDescent="0.25">
      <c r="A9" s="1013" t="s">
        <v>484</v>
      </c>
      <c r="B9" s="55"/>
      <c r="C9" s="55"/>
      <c r="D9" s="55"/>
      <c r="E9" s="55"/>
      <c r="F9" s="227"/>
      <c r="G9" s="227"/>
      <c r="H9" s="227"/>
      <c r="I9" s="227"/>
      <c r="J9" s="817"/>
      <c r="K9" s="817"/>
      <c r="L9" s="817"/>
      <c r="M9" s="817"/>
      <c r="N9" s="817"/>
      <c r="O9" s="817"/>
      <c r="P9" s="817"/>
    </row>
    <row r="10" spans="1:18" ht="21" customHeight="1" x14ac:dyDescent="0.25">
      <c r="A10" s="1013" t="s">
        <v>559</v>
      </c>
      <c r="B10" s="1004">
        <f>B8-B9</f>
        <v>21.82</v>
      </c>
      <c r="C10" s="1004">
        <f>C8-C9</f>
        <v>21.82</v>
      </c>
      <c r="D10" s="1004">
        <f>D8-D9</f>
        <v>21.82</v>
      </c>
      <c r="E10" s="1004">
        <f t="shared" ref="E10:F10" si="0">E8-E9</f>
        <v>33.31</v>
      </c>
      <c r="F10" s="1004">
        <f t="shared" si="0"/>
        <v>33.31</v>
      </c>
      <c r="G10" s="227"/>
      <c r="H10" s="227"/>
      <c r="I10" s="227"/>
      <c r="J10" s="1004">
        <f t="shared" ref="J10:M10" si="1">J8-J9</f>
        <v>33.31</v>
      </c>
      <c r="K10" s="817"/>
      <c r="L10" s="1004">
        <f t="shared" si="1"/>
        <v>33.31</v>
      </c>
      <c r="M10" s="1004">
        <f t="shared" si="1"/>
        <v>33.31</v>
      </c>
      <c r="N10" s="1004">
        <f t="shared" ref="N10" si="2">N8-N9</f>
        <v>33.31</v>
      </c>
      <c r="O10" s="1004">
        <f t="shared" ref="O10" si="3">O8-O9</f>
        <v>33.31</v>
      </c>
      <c r="P10" s="1004">
        <f t="shared" ref="P10" si="4">P8-P9</f>
        <v>33.31</v>
      </c>
    </row>
    <row r="11" spans="1:18" ht="21" customHeight="1" x14ac:dyDescent="0.25">
      <c r="A11" s="1013" t="s">
        <v>502</v>
      </c>
      <c r="B11" s="1004">
        <f>B10*0.1</f>
        <v>2.1819999999999999</v>
      </c>
      <c r="C11" s="1004">
        <f>C10*0.1</f>
        <v>2.1819999999999999</v>
      </c>
      <c r="D11" s="1004">
        <f>D10*0.1</f>
        <v>2.1819999999999999</v>
      </c>
      <c r="E11" s="1004">
        <f t="shared" ref="E11:F11" si="5">E10*0.1</f>
        <v>3.3310000000000004</v>
      </c>
      <c r="F11" s="1004">
        <f t="shared" si="5"/>
        <v>3.3310000000000004</v>
      </c>
      <c r="G11" s="227"/>
      <c r="H11" s="227"/>
      <c r="I11" s="227"/>
      <c r="J11" s="1004">
        <f t="shared" ref="J11:M11" si="6">J10*0.1</f>
        <v>3.3310000000000004</v>
      </c>
      <c r="K11" s="817"/>
      <c r="L11" s="1004">
        <f t="shared" si="6"/>
        <v>3.3310000000000004</v>
      </c>
      <c r="M11" s="1004">
        <f t="shared" si="6"/>
        <v>3.3310000000000004</v>
      </c>
      <c r="N11" s="1004">
        <f t="shared" ref="N11" si="7">N10*0.1</f>
        <v>3.3310000000000004</v>
      </c>
      <c r="O11" s="1004">
        <f t="shared" ref="O11" si="8">O10*0.1</f>
        <v>3.3310000000000004</v>
      </c>
      <c r="P11" s="1004">
        <f t="shared" ref="P11" si="9">P10*0.1</f>
        <v>3.3310000000000004</v>
      </c>
      <c r="R11" s="1078"/>
    </row>
    <row r="12" spans="1:18" ht="21" customHeight="1" x14ac:dyDescent="0.25">
      <c r="A12" s="1013" t="s">
        <v>485</v>
      </c>
      <c r="B12" s="1004">
        <f>B10-B11</f>
        <v>19.638000000000002</v>
      </c>
      <c r="C12" s="1004">
        <f>C10-C11</f>
        <v>19.638000000000002</v>
      </c>
      <c r="D12" s="1004">
        <f>D10-D11</f>
        <v>19.638000000000002</v>
      </c>
      <c r="E12" s="1004">
        <f t="shared" ref="E12:F12" si="10">E10-E11</f>
        <v>29.979000000000003</v>
      </c>
      <c r="F12" s="1004">
        <f t="shared" si="10"/>
        <v>29.979000000000003</v>
      </c>
      <c r="G12" s="227"/>
      <c r="H12" s="227"/>
      <c r="I12" s="227"/>
      <c r="J12" s="1004">
        <f t="shared" ref="J12:M12" si="11">J10-J11</f>
        <v>29.979000000000003</v>
      </c>
      <c r="K12" s="817"/>
      <c r="L12" s="1004">
        <f t="shared" si="11"/>
        <v>29.979000000000003</v>
      </c>
      <c r="M12" s="1004">
        <f t="shared" si="11"/>
        <v>29.979000000000003</v>
      </c>
      <c r="N12" s="1004">
        <f t="shared" ref="N12" si="12">N10-N11</f>
        <v>29.979000000000003</v>
      </c>
      <c r="O12" s="1004">
        <f t="shared" ref="O12" si="13">O10-O11</f>
        <v>29.979000000000003</v>
      </c>
      <c r="P12" s="1004">
        <f t="shared" ref="P12" si="14">P10-P11</f>
        <v>29.979000000000003</v>
      </c>
    </row>
    <row r="13" spans="1:18" ht="30.75" customHeight="1" x14ac:dyDescent="0.25">
      <c r="A13" s="1013" t="s">
        <v>488</v>
      </c>
      <c r="B13" s="1004">
        <v>2.81</v>
      </c>
      <c r="C13" s="1004">
        <f>B13+B15+B16</f>
        <v>4.18</v>
      </c>
      <c r="D13" s="1004">
        <f>C13+C15+C16+0.01</f>
        <v>5.56</v>
      </c>
      <c r="E13" s="1004">
        <f>D13+D15+D16</f>
        <v>6.93</v>
      </c>
      <c r="F13" s="1004">
        <f>E13+E15+E16</f>
        <v>8.3202259999999999</v>
      </c>
      <c r="G13" s="227"/>
      <c r="H13" s="227"/>
      <c r="I13" s="227"/>
      <c r="J13" s="1004">
        <f>F13+F15+F16</f>
        <v>9.6371870897999994</v>
      </c>
      <c r="K13" s="817"/>
      <c r="L13" s="1004">
        <f>J13+J15+J16</f>
        <v>10.884744330167539</v>
      </c>
      <c r="M13" s="1004">
        <f>L13+L15+L16</f>
        <v>12.46763553016754</v>
      </c>
      <c r="N13" s="1004">
        <f t="shared" ref="N13:P13" si="15">M13+M15+M16</f>
        <v>14.05052673016754</v>
      </c>
      <c r="O13" s="1004">
        <f t="shared" si="15"/>
        <v>15.633417930167541</v>
      </c>
      <c r="P13" s="1004">
        <f t="shared" si="15"/>
        <v>17.216309130167541</v>
      </c>
      <c r="R13" s="1078"/>
    </row>
    <row r="14" spans="1:18" ht="27" customHeight="1" x14ac:dyDescent="0.25">
      <c r="A14" s="1013" t="s">
        <v>486</v>
      </c>
      <c r="B14" s="1004">
        <f>B12-B13</f>
        <v>16.828000000000003</v>
      </c>
      <c r="C14" s="1004">
        <f t="shared" ref="C14:F14" si="16">C12-C13</f>
        <v>15.458000000000002</v>
      </c>
      <c r="D14" s="1004">
        <f t="shared" si="16"/>
        <v>14.078000000000003</v>
      </c>
      <c r="E14" s="1004">
        <f t="shared" si="16"/>
        <v>23.049000000000003</v>
      </c>
      <c r="F14" s="1004">
        <f t="shared" si="16"/>
        <v>21.658774000000001</v>
      </c>
      <c r="G14" s="227"/>
      <c r="H14" s="227"/>
      <c r="I14" s="227"/>
      <c r="J14" s="1004">
        <f t="shared" ref="J14:M14" si="17">J12-J13</f>
        <v>20.341812910200005</v>
      </c>
      <c r="K14" s="817"/>
      <c r="L14" s="1004">
        <f t="shared" si="17"/>
        <v>19.094255669832464</v>
      </c>
      <c r="M14" s="1004">
        <f t="shared" si="17"/>
        <v>17.511364469832465</v>
      </c>
      <c r="N14" s="1004">
        <f t="shared" ref="N14" si="18">N12-N13</f>
        <v>15.928473269832462</v>
      </c>
      <c r="O14" s="1004">
        <f t="shared" ref="O14" si="19">O12-O13</f>
        <v>14.345582069832462</v>
      </c>
      <c r="P14" s="1004">
        <f t="shared" ref="P14" si="20">P12-P13</f>
        <v>12.762690869832461</v>
      </c>
    </row>
    <row r="15" spans="1:18" ht="60" x14ac:dyDescent="0.25">
      <c r="A15" s="1013" t="s">
        <v>1015</v>
      </c>
      <c r="B15" s="1004">
        <v>0.71</v>
      </c>
      <c r="C15" s="1004">
        <v>0.71</v>
      </c>
      <c r="D15" s="1004">
        <v>0.71</v>
      </c>
      <c r="E15" s="1004">
        <f>(E10-E13)*5.27%+(F8-E8)*5.27%</f>
        <v>1.390226</v>
      </c>
      <c r="F15" s="1004">
        <f>(F10-F13)*5.27%</f>
        <v>1.3169610898000002</v>
      </c>
      <c r="G15" s="1004">
        <f t="shared" ref="G15:I15" si="21">G10*5.27%</f>
        <v>0</v>
      </c>
      <c r="H15" s="1004">
        <f t="shared" si="21"/>
        <v>0</v>
      </c>
      <c r="I15" s="1004">
        <f t="shared" si="21"/>
        <v>0</v>
      </c>
      <c r="J15" s="1004">
        <f>(J10-J13)*5.27%</f>
        <v>1.2475572403675399</v>
      </c>
      <c r="K15" s="817"/>
      <c r="L15" s="1004">
        <f>L12*5.28%</f>
        <v>1.5828912000000002</v>
      </c>
      <c r="M15" s="1004">
        <f t="shared" ref="M15:P15" si="22">M12*5.28%</f>
        <v>1.5828912000000002</v>
      </c>
      <c r="N15" s="1004">
        <f t="shared" si="22"/>
        <v>1.5828912000000002</v>
      </c>
      <c r="O15" s="1004">
        <f t="shared" si="22"/>
        <v>1.5828912000000002</v>
      </c>
      <c r="P15" s="1004">
        <f t="shared" si="22"/>
        <v>1.5828912000000002</v>
      </c>
      <c r="Q15" s="1078"/>
      <c r="R15" s="1078"/>
    </row>
    <row r="16" spans="1:18" s="1001" customFormat="1" x14ac:dyDescent="0.25">
      <c r="A16" s="1013" t="s">
        <v>1488</v>
      </c>
      <c r="B16" s="1004">
        <v>0.66</v>
      </c>
      <c r="C16" s="1004">
        <v>0.66</v>
      </c>
      <c r="D16" s="1004">
        <v>0.66</v>
      </c>
      <c r="E16" s="55"/>
      <c r="F16" s="227"/>
      <c r="G16" s="227"/>
      <c r="H16" s="227"/>
      <c r="I16" s="227"/>
      <c r="J16" s="227"/>
      <c r="K16" s="817"/>
      <c r="L16" s="227"/>
      <c r="M16" s="817"/>
      <c r="N16" s="817"/>
      <c r="O16" s="817"/>
      <c r="P16" s="817"/>
      <c r="Q16" s="1078"/>
      <c r="R16" s="848"/>
    </row>
    <row r="17" spans="1:18" ht="21" customHeight="1" x14ac:dyDescent="0.25">
      <c r="A17" s="1013" t="s">
        <v>487</v>
      </c>
      <c r="B17" s="1004">
        <f>B14-B15</f>
        <v>16.118000000000002</v>
      </c>
      <c r="C17" s="1004">
        <f>C14-C15</f>
        <v>14.748000000000001</v>
      </c>
      <c r="D17" s="1004">
        <f>D14-D15</f>
        <v>13.368000000000002</v>
      </c>
      <c r="E17" s="1004">
        <f>E14-E15</f>
        <v>21.658774000000005</v>
      </c>
      <c r="F17" s="1004">
        <f>F14-F15</f>
        <v>20.341812910200002</v>
      </c>
      <c r="G17" s="227"/>
      <c r="H17" s="227"/>
      <c r="I17" s="227"/>
      <c r="J17" s="1004">
        <f>J14-J15</f>
        <v>19.094255669832464</v>
      </c>
      <c r="K17" s="817"/>
      <c r="L17" s="1004">
        <f>L14-L15</f>
        <v>17.511364469832465</v>
      </c>
      <c r="M17" s="1004">
        <f>M14-M15</f>
        <v>15.928473269832464</v>
      </c>
      <c r="N17" s="1004">
        <f t="shared" ref="N17:P17" si="23">N14-N15</f>
        <v>14.345582069832462</v>
      </c>
      <c r="O17" s="1004">
        <f t="shared" si="23"/>
        <v>12.762690869832461</v>
      </c>
      <c r="P17" s="1004">
        <f t="shared" si="23"/>
        <v>11.179799669832461</v>
      </c>
      <c r="Q17" s="1078"/>
      <c r="R17" s="1024"/>
    </row>
    <row r="18" spans="1:18" ht="21" customHeight="1" x14ac:dyDescent="0.25"/>
    <row r="19" spans="1:18" ht="21" customHeight="1" x14ac:dyDescent="0.25">
      <c r="A19" s="1423"/>
      <c r="B19" s="1423"/>
      <c r="C19" s="1423"/>
      <c r="D19" s="1423"/>
      <c r="E19" s="1423"/>
      <c r="F19" s="1423"/>
      <c r="G19" s="1423"/>
      <c r="H19" s="1423"/>
      <c r="I19" s="1423"/>
      <c r="J19" s="431"/>
    </row>
    <row r="20" spans="1:18" ht="21" customHeight="1" x14ac:dyDescent="0.25">
      <c r="F20" s="1036"/>
      <c r="J20" s="1036"/>
    </row>
    <row r="21" spans="1:18" ht="21" customHeight="1" x14ac:dyDescent="0.25">
      <c r="E21" s="1079"/>
      <c r="F21" s="1079"/>
      <c r="G21" s="1079"/>
      <c r="H21" s="1079"/>
      <c r="I21" s="1079"/>
      <c r="J21" s="1079"/>
      <c r="L21" s="1079"/>
      <c r="M21" s="1079"/>
      <c r="N21" s="1079"/>
      <c r="O21" s="1079"/>
      <c r="P21" s="1079"/>
    </row>
    <row r="22" spans="1:18" ht="21" customHeight="1" x14ac:dyDescent="0.25"/>
    <row r="23" spans="1:18" ht="21" customHeight="1" x14ac:dyDescent="0.25"/>
    <row r="24" spans="1:18" ht="21" hidden="1" customHeight="1" x14ac:dyDescent="0.25">
      <c r="A24" s="68"/>
      <c r="B24" s="68"/>
      <c r="C24" s="68"/>
      <c r="D24" s="68"/>
      <c r="E24" s="68"/>
      <c r="F24" s="237"/>
      <c r="G24" s="237"/>
      <c r="H24" s="237"/>
      <c r="I24" s="237"/>
      <c r="J24" s="237"/>
    </row>
    <row r="25" spans="1:18" ht="21" hidden="1" customHeight="1" x14ac:dyDescent="0.25">
      <c r="A25" s="69" t="s">
        <v>475</v>
      </c>
      <c r="B25" s="572"/>
      <c r="C25" s="572"/>
      <c r="D25" s="572"/>
      <c r="E25" s="572"/>
      <c r="F25" s="1393" t="s">
        <v>481</v>
      </c>
      <c r="G25" s="1394"/>
      <c r="H25" s="1394"/>
      <c r="I25" s="1395"/>
      <c r="J25" s="468"/>
    </row>
    <row r="26" spans="1:18" ht="21" hidden="1" customHeight="1" x14ac:dyDescent="0.25">
      <c r="A26" s="78" t="s">
        <v>482</v>
      </c>
      <c r="B26" s="668"/>
      <c r="C26" s="668"/>
      <c r="D26" s="668"/>
      <c r="E26" s="668"/>
      <c r="F26" s="54">
        <v>22</v>
      </c>
      <c r="G26" s="256"/>
      <c r="H26" s="256"/>
      <c r="I26" s="257"/>
      <c r="J26" s="509"/>
    </row>
    <row r="27" spans="1:18" ht="21" hidden="1" customHeight="1" x14ac:dyDescent="0.25">
      <c r="A27" s="70" t="s">
        <v>467</v>
      </c>
      <c r="B27" s="70"/>
      <c r="C27" s="70"/>
      <c r="D27" s="70"/>
      <c r="E27" s="70"/>
      <c r="F27" s="245" t="s">
        <v>471</v>
      </c>
      <c r="G27" s="168"/>
      <c r="H27" s="168"/>
      <c r="I27" s="251"/>
      <c r="J27" s="509"/>
    </row>
    <row r="28" spans="1:18" ht="21" hidden="1" customHeight="1" x14ac:dyDescent="0.25">
      <c r="A28" s="70" t="s">
        <v>468</v>
      </c>
      <c r="B28" s="669"/>
      <c r="C28" s="669"/>
      <c r="D28" s="669"/>
      <c r="E28" s="669"/>
      <c r="F28" s="1436" t="s">
        <v>497</v>
      </c>
      <c r="G28" s="1463"/>
      <c r="H28" s="1463"/>
      <c r="I28" s="1464"/>
      <c r="J28" s="510"/>
    </row>
    <row r="29" spans="1:18" ht="21" hidden="1" customHeight="1" x14ac:dyDescent="0.25">
      <c r="A29" s="70" t="s">
        <v>470</v>
      </c>
      <c r="B29" s="669"/>
      <c r="C29" s="669"/>
      <c r="D29" s="669"/>
      <c r="E29" s="669"/>
      <c r="F29" s="163"/>
      <c r="G29" s="168"/>
      <c r="H29" s="168"/>
      <c r="I29" s="251"/>
      <c r="J29" s="509"/>
    </row>
    <row r="30" spans="1:18" ht="21" customHeight="1" x14ac:dyDescent="0.25"/>
    <row r="31" spans="1:18" ht="21" customHeight="1" x14ac:dyDescent="0.25"/>
    <row r="32" spans="1:18"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sheetData>
  <mergeCells count="19">
    <mergeCell ref="A1:F1"/>
    <mergeCell ref="J5:K5"/>
    <mergeCell ref="L5:P5"/>
    <mergeCell ref="O3:P3"/>
    <mergeCell ref="O4:P4"/>
    <mergeCell ref="K3:L3"/>
    <mergeCell ref="M3:N3"/>
    <mergeCell ref="K4:L4"/>
    <mergeCell ref="M4:N4"/>
    <mergeCell ref="A3:G3"/>
    <mergeCell ref="F25:I25"/>
    <mergeCell ref="F28:I28"/>
    <mergeCell ref="G5:I5"/>
    <mergeCell ref="H3:I3"/>
    <mergeCell ref="H4:I4"/>
    <mergeCell ref="A19:I19"/>
    <mergeCell ref="A5:A7"/>
    <mergeCell ref="G6:I6"/>
    <mergeCell ref="B5:F5"/>
  </mergeCells>
  <pageMargins left="0.7" right="0.7" top="0.75" bottom="0.75" header="0.3" footer="0.3"/>
  <pageSetup paperSize="9" scale="80" orientation="landscape" r:id="rId1"/>
  <ignoredErrors>
    <ignoredError sqref="B11:B12 L11:P14 C11:J13" formula="1"/>
  </ignoredErrors>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A4B7-5377-42F3-BA2A-9D5A45395955}">
  <sheetPr>
    <tabColor theme="0"/>
    <pageSetUpPr fitToPage="1"/>
  </sheetPr>
  <dimension ref="A2:T64"/>
  <sheetViews>
    <sheetView showGridLines="0" view="pageBreakPreview" zoomScale="90" zoomScaleNormal="75" zoomScaleSheetLayoutView="90" workbookViewId="0">
      <selection activeCell="E10" sqref="E10:I19"/>
    </sheetView>
  </sheetViews>
  <sheetFormatPr defaultColWidth="9.140625" defaultRowHeight="15" x14ac:dyDescent="0.25"/>
  <cols>
    <col min="1" max="1" width="5.85546875" style="688" customWidth="1"/>
    <col min="2" max="2" width="69" style="671" customWidth="1"/>
    <col min="3" max="3" width="20.140625" style="671" customWidth="1"/>
    <col min="4" max="4" width="17.28515625" style="671" hidden="1" customWidth="1"/>
    <col min="5" max="5" width="11.5703125" style="671" customWidth="1"/>
    <col min="6" max="6" width="11.140625" style="671" customWidth="1"/>
    <col min="7" max="8" width="14.7109375" style="671" customWidth="1"/>
    <col min="9" max="9" width="10.42578125" style="671" bestFit="1" customWidth="1"/>
    <col min="10" max="10" width="53.5703125" style="671" bestFit="1" customWidth="1"/>
    <col min="11" max="13" width="10.42578125" style="671" bestFit="1" customWidth="1"/>
    <col min="14" max="14" width="58.5703125" style="671" bestFit="1" customWidth="1"/>
    <col min="15" max="16" width="16.5703125" style="671" customWidth="1"/>
    <col min="17" max="19" width="18.7109375" style="671" customWidth="1"/>
    <col min="20" max="16384" width="9.140625" style="671"/>
  </cols>
  <sheetData>
    <row r="2" spans="1:20" x14ac:dyDescent="0.25">
      <c r="A2" s="601" t="s">
        <v>1294</v>
      </c>
      <c r="B2" s="601"/>
      <c r="C2" s="601"/>
      <c r="D2" s="601"/>
      <c r="E2" s="601"/>
      <c r="F2" s="601"/>
      <c r="G2" s="601"/>
      <c r="H2" s="601"/>
      <c r="I2" s="601"/>
      <c r="J2" s="601"/>
      <c r="K2" s="601"/>
      <c r="L2" s="601"/>
      <c r="M2" s="601"/>
      <c r="N2" s="601"/>
      <c r="O2" s="670"/>
      <c r="P2" s="670"/>
    </row>
    <row r="3" spans="1:20" s="673" customFormat="1" x14ac:dyDescent="0.25">
      <c r="A3" s="601" t="s">
        <v>47</v>
      </c>
      <c r="B3" s="601"/>
      <c r="C3" s="601" t="str">
        <f>F23A!B2</f>
        <v>Rosa Power Supply Company Limited</v>
      </c>
      <c r="D3" s="601"/>
      <c r="E3" s="601"/>
      <c r="F3" s="601"/>
      <c r="G3" s="601"/>
      <c r="H3" s="601"/>
      <c r="I3" s="601"/>
      <c r="J3" s="601"/>
      <c r="K3" s="601"/>
      <c r="L3" s="601"/>
      <c r="M3" s="601"/>
      <c r="N3" s="601"/>
      <c r="O3" s="672"/>
      <c r="P3" s="672"/>
    </row>
    <row r="4" spans="1:20" s="673" customFormat="1" x14ac:dyDescent="0.25">
      <c r="A4" s="674" t="s">
        <v>1102</v>
      </c>
      <c r="B4" s="582"/>
      <c r="C4" s="582"/>
      <c r="D4" s="582"/>
      <c r="E4" s="582"/>
      <c r="F4" s="582"/>
      <c r="G4" s="582"/>
      <c r="H4" s="582"/>
      <c r="I4" s="582"/>
      <c r="J4" s="582"/>
      <c r="K4" s="582"/>
      <c r="L4" s="582"/>
      <c r="M4" s="582"/>
      <c r="N4" s="582"/>
      <c r="O4" s="582"/>
      <c r="P4" s="582"/>
      <c r="Q4" s="582"/>
      <c r="R4" s="582"/>
    </row>
    <row r="5" spans="1:20" s="673" customFormat="1" x14ac:dyDescent="0.25">
      <c r="A5" s="675" t="s">
        <v>1103</v>
      </c>
      <c r="C5" s="675"/>
      <c r="D5" s="672"/>
      <c r="E5" s="672"/>
      <c r="F5" s="672"/>
      <c r="G5" s="672"/>
      <c r="H5" s="672"/>
      <c r="I5" s="676"/>
      <c r="J5" s="677"/>
      <c r="K5" s="672"/>
      <c r="L5" s="672"/>
      <c r="M5" s="672"/>
      <c r="N5" s="672"/>
      <c r="O5" s="672"/>
      <c r="P5" s="672"/>
    </row>
    <row r="6" spans="1:20" s="673" customFormat="1" x14ac:dyDescent="0.25">
      <c r="A6" s="677"/>
      <c r="B6" s="678"/>
      <c r="C6" s="678"/>
      <c r="D6" s="672"/>
      <c r="E6" s="672"/>
      <c r="F6" s="672"/>
      <c r="G6" s="672"/>
      <c r="H6" s="672"/>
      <c r="I6" s="676"/>
      <c r="J6" s="679" t="s">
        <v>1101</v>
      </c>
      <c r="K6" s="672"/>
      <c r="L6" s="672"/>
      <c r="M6" s="672"/>
      <c r="O6" s="672"/>
      <c r="P6" s="672"/>
    </row>
    <row r="7" spans="1:20" ht="15" customHeight="1" x14ac:dyDescent="0.25">
      <c r="A7" s="1476" t="s">
        <v>1104</v>
      </c>
      <c r="B7" s="1476" t="s">
        <v>1105</v>
      </c>
      <c r="C7" s="1479" t="s">
        <v>1487</v>
      </c>
      <c r="D7" s="1481"/>
      <c r="E7" s="1479" t="s">
        <v>1072</v>
      </c>
      <c r="F7" s="1480"/>
      <c r="G7" s="1480"/>
      <c r="H7" s="1480"/>
      <c r="I7" s="1481"/>
      <c r="J7" s="1476" t="s">
        <v>403</v>
      </c>
      <c r="O7" s="680"/>
      <c r="P7" s="680"/>
      <c r="Q7" s="1479" t="s">
        <v>1106</v>
      </c>
      <c r="R7" s="1480"/>
      <c r="S7" s="1480"/>
      <c r="T7" s="1481"/>
    </row>
    <row r="8" spans="1:20" ht="30" customHeight="1" x14ac:dyDescent="0.25">
      <c r="A8" s="1477"/>
      <c r="B8" s="1477"/>
      <c r="C8" s="1476" t="s">
        <v>1110</v>
      </c>
      <c r="D8" s="1476" t="s">
        <v>980</v>
      </c>
      <c r="E8" s="681" t="s">
        <v>971</v>
      </c>
      <c r="F8" s="681" t="s">
        <v>972</v>
      </c>
      <c r="G8" s="681" t="s">
        <v>973</v>
      </c>
      <c r="H8" s="681" t="s">
        <v>974</v>
      </c>
      <c r="I8" s="681" t="s">
        <v>975</v>
      </c>
      <c r="J8" s="1477"/>
      <c r="O8" s="682"/>
      <c r="P8" s="682"/>
      <c r="Q8" s="1483" t="s">
        <v>1107</v>
      </c>
      <c r="R8" s="1476" t="s">
        <v>1108</v>
      </c>
      <c r="S8" s="1476" t="s">
        <v>979</v>
      </c>
      <c r="T8" s="1476" t="s">
        <v>1109</v>
      </c>
    </row>
    <row r="9" spans="1:20" x14ac:dyDescent="0.25">
      <c r="A9" s="1478"/>
      <c r="B9" s="1478"/>
      <c r="C9" s="1478"/>
      <c r="D9" s="1478"/>
      <c r="E9" s="681" t="s">
        <v>981</v>
      </c>
      <c r="F9" s="681" t="s">
        <v>981</v>
      </c>
      <c r="G9" s="681" t="s">
        <v>981</v>
      </c>
      <c r="H9" s="681" t="s">
        <v>981</v>
      </c>
      <c r="I9" s="681" t="s">
        <v>981</v>
      </c>
      <c r="J9" s="1478"/>
      <c r="O9" s="682"/>
      <c r="P9" s="682"/>
      <c r="Q9" s="1485"/>
      <c r="R9" s="1478"/>
      <c r="S9" s="1478"/>
      <c r="T9" s="1478"/>
    </row>
    <row r="10" spans="1:20" x14ac:dyDescent="0.25">
      <c r="A10" s="683">
        <v>1</v>
      </c>
      <c r="B10" s="684" t="s">
        <v>1111</v>
      </c>
      <c r="C10" s="1153">
        <v>13.68</v>
      </c>
      <c r="D10" s="685"/>
      <c r="E10" s="1043">
        <f>C14</f>
        <v>12.43244275963246</v>
      </c>
      <c r="F10" s="1043">
        <f>E14</f>
        <v>10.849551559632459</v>
      </c>
      <c r="G10" s="1043">
        <f t="shared" ref="G10:I10" si="0">F14</f>
        <v>9.2666603596324588</v>
      </c>
      <c r="H10" s="1043">
        <f t="shared" si="0"/>
        <v>7.6837691596324582</v>
      </c>
      <c r="I10" s="1043">
        <f t="shared" si="0"/>
        <v>6.1008779596324576</v>
      </c>
      <c r="J10" s="685"/>
      <c r="O10" s="682"/>
      <c r="P10" s="682"/>
      <c r="Q10" s="684"/>
      <c r="R10" s="685"/>
      <c r="S10" s="685"/>
      <c r="T10" s="685"/>
    </row>
    <row r="11" spans="1:20" x14ac:dyDescent="0.25">
      <c r="A11" s="683">
        <v>2</v>
      </c>
      <c r="B11" s="684" t="s">
        <v>1112</v>
      </c>
      <c r="C11" s="1043"/>
      <c r="D11" s="685"/>
      <c r="E11" s="685"/>
      <c r="F11" s="685"/>
      <c r="G11" s="685"/>
      <c r="H11" s="685"/>
      <c r="I11" s="685"/>
      <c r="J11" s="685"/>
      <c r="O11" s="682"/>
      <c r="P11" s="682"/>
      <c r="Q11" s="684"/>
      <c r="R11" s="685"/>
      <c r="S11" s="685"/>
      <c r="T11" s="685"/>
    </row>
    <row r="12" spans="1:20" x14ac:dyDescent="0.25">
      <c r="A12" s="683">
        <v>3</v>
      </c>
      <c r="B12" s="684" t="s">
        <v>1113</v>
      </c>
      <c r="C12" s="1043"/>
      <c r="D12" s="685"/>
      <c r="E12" s="685"/>
      <c r="F12" s="685"/>
      <c r="G12" s="685"/>
      <c r="H12" s="685"/>
      <c r="I12" s="685"/>
      <c r="J12" s="685"/>
      <c r="O12" s="682"/>
      <c r="P12" s="682"/>
      <c r="Q12" s="684"/>
      <c r="R12" s="685"/>
      <c r="S12" s="685"/>
      <c r="T12" s="685"/>
    </row>
    <row r="13" spans="1:20" x14ac:dyDescent="0.25">
      <c r="A13" s="683">
        <v>4</v>
      </c>
      <c r="B13" s="684" t="s">
        <v>1114</v>
      </c>
      <c r="C13" s="1043">
        <f>F23A!J15</f>
        <v>1.2475572403675399</v>
      </c>
      <c r="D13" s="685"/>
      <c r="E13" s="1043">
        <f>F23A!L15</f>
        <v>1.5828912000000002</v>
      </c>
      <c r="F13" s="1043">
        <f>F23A!M15</f>
        <v>1.5828912000000002</v>
      </c>
      <c r="G13" s="1043">
        <f>F23A!N15</f>
        <v>1.5828912000000002</v>
      </c>
      <c r="H13" s="1043">
        <f>F23A!O15</f>
        <v>1.5828912000000002</v>
      </c>
      <c r="I13" s="1043">
        <f>F23A!P15</f>
        <v>1.5828912000000002</v>
      </c>
      <c r="J13" s="685"/>
      <c r="O13" s="682"/>
      <c r="P13" s="682"/>
      <c r="Q13" s="684"/>
      <c r="R13" s="685"/>
      <c r="S13" s="685"/>
      <c r="T13" s="685"/>
    </row>
    <row r="14" spans="1:20" x14ac:dyDescent="0.25">
      <c r="A14" s="683">
        <v>5</v>
      </c>
      <c r="B14" s="684" t="s">
        <v>1115</v>
      </c>
      <c r="C14" s="1043">
        <f>C10-C13</f>
        <v>12.43244275963246</v>
      </c>
      <c r="D14" s="685"/>
      <c r="E14" s="1043">
        <f t="shared" ref="E14:I14" si="1">E10-E13</f>
        <v>10.849551559632459</v>
      </c>
      <c r="F14" s="1043">
        <f t="shared" si="1"/>
        <v>9.2666603596324588</v>
      </c>
      <c r="G14" s="1043">
        <f t="shared" si="1"/>
        <v>7.6837691596324582</v>
      </c>
      <c r="H14" s="1043">
        <f t="shared" si="1"/>
        <v>6.1008779596324576</v>
      </c>
      <c r="I14" s="1043">
        <f t="shared" si="1"/>
        <v>4.517986759632457</v>
      </c>
      <c r="J14" s="685"/>
      <c r="O14" s="682"/>
      <c r="P14" s="682"/>
      <c r="Q14" s="684"/>
      <c r="R14" s="685"/>
      <c r="S14" s="685"/>
      <c r="T14" s="685"/>
    </row>
    <row r="15" spans="1:20" x14ac:dyDescent="0.25">
      <c r="A15" s="683">
        <v>6</v>
      </c>
      <c r="B15" s="684" t="s">
        <v>1116</v>
      </c>
      <c r="C15" s="1043">
        <f>AVERAGE(C10,C14)</f>
        <v>13.056221379816229</v>
      </c>
      <c r="D15" s="685"/>
      <c r="E15" s="1043">
        <f t="shared" ref="E15:I15" si="2">AVERAGE(E10,E14)</f>
        <v>11.640997159632459</v>
      </c>
      <c r="F15" s="1043">
        <f t="shared" si="2"/>
        <v>10.05810595963246</v>
      </c>
      <c r="G15" s="1043">
        <f t="shared" si="2"/>
        <v>8.4752147596324576</v>
      </c>
      <c r="H15" s="1043">
        <f t="shared" si="2"/>
        <v>6.8923235596324579</v>
      </c>
      <c r="I15" s="1043">
        <f t="shared" si="2"/>
        <v>5.3094323596324573</v>
      </c>
      <c r="J15" s="685"/>
      <c r="O15" s="682"/>
      <c r="P15" s="682"/>
      <c r="Q15" s="684"/>
      <c r="R15" s="685"/>
      <c r="S15" s="685"/>
      <c r="T15" s="685"/>
    </row>
    <row r="16" spans="1:20" x14ac:dyDescent="0.25">
      <c r="A16" s="683">
        <v>7</v>
      </c>
      <c r="B16" s="686" t="s">
        <v>1117</v>
      </c>
      <c r="C16" s="1152">
        <v>0.1143</v>
      </c>
      <c r="D16" s="685"/>
      <c r="E16" s="1152">
        <v>0.1101</v>
      </c>
      <c r="F16" s="1152">
        <v>0.1167</v>
      </c>
      <c r="G16" s="1152">
        <v>0.1106</v>
      </c>
      <c r="H16" s="1152">
        <v>7.4399999999999994E-2</v>
      </c>
      <c r="I16" s="1152">
        <v>7.4399999999999994E-2</v>
      </c>
      <c r="J16" s="685" t="s">
        <v>1505</v>
      </c>
      <c r="O16" s="682"/>
      <c r="P16" s="682"/>
      <c r="Q16" s="686"/>
      <c r="R16" s="685"/>
      <c r="S16" s="685"/>
      <c r="T16" s="685"/>
    </row>
    <row r="17" spans="1:20" x14ac:dyDescent="0.25">
      <c r="A17" s="683">
        <v>8</v>
      </c>
      <c r="B17" s="686" t="s">
        <v>1118</v>
      </c>
      <c r="C17" s="1043">
        <f>C15*C16</f>
        <v>1.4923261037129949</v>
      </c>
      <c r="D17" s="685"/>
      <c r="E17" s="1043">
        <f t="shared" ref="E17:I17" si="3">E15*E16</f>
        <v>1.2816737872755337</v>
      </c>
      <c r="F17" s="1043">
        <f t="shared" si="3"/>
        <v>1.173780965489108</v>
      </c>
      <c r="G17" s="1043">
        <f t="shared" si="3"/>
        <v>0.93735875241534983</v>
      </c>
      <c r="H17" s="1043">
        <f t="shared" si="3"/>
        <v>0.51278887283665486</v>
      </c>
      <c r="I17" s="1043">
        <f t="shared" si="3"/>
        <v>0.3950217675566548</v>
      </c>
      <c r="J17" s="685"/>
      <c r="O17" s="682"/>
      <c r="P17" s="682"/>
      <c r="Q17" s="686"/>
      <c r="R17" s="685"/>
      <c r="S17" s="685"/>
      <c r="T17" s="685"/>
    </row>
    <row r="18" spans="1:20" x14ac:dyDescent="0.25">
      <c r="A18" s="683">
        <v>9</v>
      </c>
      <c r="B18" s="686" t="s">
        <v>1119</v>
      </c>
      <c r="C18" s="1043"/>
      <c r="D18" s="685"/>
      <c r="E18" s="685"/>
      <c r="F18" s="685"/>
      <c r="G18" s="685"/>
      <c r="H18" s="685"/>
      <c r="I18" s="685"/>
      <c r="J18" s="685"/>
      <c r="O18" s="682"/>
      <c r="P18" s="682"/>
      <c r="Q18" s="686"/>
      <c r="R18" s="685"/>
      <c r="S18" s="685"/>
      <c r="T18" s="685"/>
    </row>
    <row r="19" spans="1:20" x14ac:dyDescent="0.25">
      <c r="A19" s="683">
        <v>10</v>
      </c>
      <c r="B19" s="687" t="s">
        <v>1120</v>
      </c>
      <c r="C19" s="1043">
        <f>C17</f>
        <v>1.4923261037129949</v>
      </c>
      <c r="D19" s="685"/>
      <c r="E19" s="1043">
        <f t="shared" ref="E19:I19" si="4">E17</f>
        <v>1.2816737872755337</v>
      </c>
      <c r="F19" s="1043">
        <f t="shared" si="4"/>
        <v>1.173780965489108</v>
      </c>
      <c r="G19" s="1043">
        <f t="shared" si="4"/>
        <v>0.93735875241534983</v>
      </c>
      <c r="H19" s="1043">
        <f t="shared" si="4"/>
        <v>0.51278887283665486</v>
      </c>
      <c r="I19" s="1043">
        <f t="shared" si="4"/>
        <v>0.3950217675566548</v>
      </c>
      <c r="J19" s="685"/>
      <c r="O19" s="682"/>
      <c r="P19" s="682"/>
      <c r="Q19" s="686"/>
      <c r="R19" s="685"/>
      <c r="S19" s="685"/>
      <c r="T19" s="685"/>
    </row>
    <row r="20" spans="1:20" s="673" customFormat="1" x14ac:dyDescent="0.25">
      <c r="A20" s="677"/>
      <c r="B20" s="678"/>
      <c r="C20" s="678"/>
      <c r="D20" s="672"/>
      <c r="E20" s="672"/>
      <c r="F20" s="672"/>
      <c r="G20" s="672"/>
      <c r="H20" s="672"/>
      <c r="I20" s="676"/>
      <c r="J20" s="677"/>
      <c r="K20" s="672"/>
      <c r="L20" s="672"/>
      <c r="M20" s="672"/>
      <c r="N20" s="672"/>
      <c r="O20" s="672"/>
      <c r="P20" s="672"/>
    </row>
    <row r="21" spans="1:20" x14ac:dyDescent="0.25">
      <c r="A21" s="675" t="s">
        <v>1121</v>
      </c>
      <c r="C21" s="675"/>
    </row>
    <row r="22" spans="1:20" x14ac:dyDescent="0.25">
      <c r="I22" s="679" t="s">
        <v>1101</v>
      </c>
      <c r="P22" s="679"/>
    </row>
    <row r="23" spans="1:20" ht="30" customHeight="1" x14ac:dyDescent="0.25">
      <c r="A23" s="1476" t="s">
        <v>1104</v>
      </c>
      <c r="B23" s="1476" t="s">
        <v>1105</v>
      </c>
      <c r="C23" s="1483" t="s">
        <v>1122</v>
      </c>
      <c r="D23" s="1476" t="s">
        <v>1123</v>
      </c>
      <c r="E23" s="1486" t="s">
        <v>1072</v>
      </c>
      <c r="F23" s="1486"/>
      <c r="G23" s="1486"/>
      <c r="H23" s="1486"/>
      <c r="I23" s="689"/>
      <c r="J23" s="690"/>
      <c r="K23" s="690"/>
      <c r="L23" s="690"/>
      <c r="M23" s="690"/>
      <c r="N23" s="680"/>
      <c r="O23" s="680"/>
      <c r="P23" s="680"/>
    </row>
    <row r="24" spans="1:20" x14ac:dyDescent="0.25">
      <c r="A24" s="1477"/>
      <c r="B24" s="1477"/>
      <c r="C24" s="1484"/>
      <c r="D24" s="1477"/>
      <c r="E24" s="691" t="s">
        <v>971</v>
      </c>
      <c r="F24" s="681" t="s">
        <v>972</v>
      </c>
      <c r="G24" s="681" t="s">
        <v>973</v>
      </c>
      <c r="H24" s="681" t="s">
        <v>974</v>
      </c>
      <c r="I24" s="681" t="s">
        <v>975</v>
      </c>
      <c r="N24" s="682"/>
      <c r="O24" s="682"/>
      <c r="P24" s="682"/>
    </row>
    <row r="25" spans="1:20" x14ac:dyDescent="0.25">
      <c r="A25" s="1478"/>
      <c r="B25" s="1478"/>
      <c r="C25" s="1485"/>
      <c r="D25" s="1478"/>
      <c r="E25" s="681" t="s">
        <v>981</v>
      </c>
      <c r="F25" s="681" t="s">
        <v>981</v>
      </c>
      <c r="G25" s="681" t="s">
        <v>981</v>
      </c>
      <c r="H25" s="681" t="s">
        <v>981</v>
      </c>
      <c r="I25" s="681" t="s">
        <v>981</v>
      </c>
      <c r="N25" s="682"/>
      <c r="O25" s="682"/>
      <c r="P25" s="682"/>
    </row>
    <row r="26" spans="1:20" x14ac:dyDescent="0.25">
      <c r="A26" s="692">
        <v>1</v>
      </c>
      <c r="B26" s="687" t="s">
        <v>1124</v>
      </c>
      <c r="C26" s="693"/>
      <c r="D26" s="685"/>
      <c r="E26" s="685"/>
      <c r="F26" s="685"/>
      <c r="G26" s="685"/>
      <c r="H26" s="685"/>
      <c r="I26" s="685"/>
      <c r="N26" s="682"/>
      <c r="O26" s="682"/>
      <c r="P26" s="682"/>
    </row>
    <row r="27" spans="1:20" x14ac:dyDescent="0.25">
      <c r="A27" s="683">
        <v>1.1000000000000001</v>
      </c>
      <c r="B27" s="684" t="s">
        <v>1125</v>
      </c>
      <c r="C27" s="693" t="s">
        <v>1126</v>
      </c>
      <c r="D27" s="685"/>
      <c r="E27" s="1158">
        <f>E10</f>
        <v>12.43244275963246</v>
      </c>
      <c r="F27" s="1158">
        <f>F10</f>
        <v>10.849551559632459</v>
      </c>
      <c r="G27" s="1158">
        <f>G10</f>
        <v>9.2666603596324588</v>
      </c>
      <c r="H27" s="1158">
        <f>H10</f>
        <v>7.6837691596324582</v>
      </c>
      <c r="I27" s="1158">
        <f>I10</f>
        <v>6.1008779596324576</v>
      </c>
      <c r="N27" s="682"/>
      <c r="O27" s="682"/>
      <c r="P27" s="682"/>
    </row>
    <row r="28" spans="1:20" x14ac:dyDescent="0.25">
      <c r="A28" s="683">
        <v>1.2</v>
      </c>
      <c r="B28" s="684" t="s">
        <v>1127</v>
      </c>
      <c r="C28" s="693" t="s">
        <v>1128</v>
      </c>
      <c r="D28" s="685"/>
      <c r="E28" s="1159"/>
      <c r="F28" s="1159"/>
      <c r="G28" s="1159"/>
      <c r="H28" s="1159"/>
      <c r="I28" s="1159"/>
      <c r="N28" s="682"/>
      <c r="O28" s="682"/>
      <c r="P28" s="682"/>
    </row>
    <row r="29" spans="1:20" x14ac:dyDescent="0.25">
      <c r="A29" s="683">
        <v>1.3</v>
      </c>
      <c r="B29" s="684" t="s">
        <v>1129</v>
      </c>
      <c r="C29" s="693" t="s">
        <v>1130</v>
      </c>
      <c r="D29" s="685"/>
      <c r="E29" s="1158">
        <f>E13</f>
        <v>1.5828912000000002</v>
      </c>
      <c r="F29" s="1158">
        <f>F13</f>
        <v>1.5828912000000002</v>
      </c>
      <c r="G29" s="1158">
        <f>G13</f>
        <v>1.5828912000000002</v>
      </c>
      <c r="H29" s="1158">
        <f>H13</f>
        <v>1.5828912000000002</v>
      </c>
      <c r="I29" s="1158">
        <f>I13</f>
        <v>1.5828912000000002</v>
      </c>
      <c r="N29" s="682"/>
      <c r="O29" s="682"/>
      <c r="P29" s="682"/>
    </row>
    <row r="30" spans="1:20" x14ac:dyDescent="0.25">
      <c r="A30" s="683">
        <v>1.4</v>
      </c>
      <c r="B30" s="684" t="s">
        <v>1131</v>
      </c>
      <c r="C30" s="693" t="s">
        <v>1132</v>
      </c>
      <c r="D30" s="685"/>
      <c r="E30" s="1158">
        <f>E27+E28-E29</f>
        <v>10.849551559632459</v>
      </c>
      <c r="F30" s="1158">
        <f t="shared" ref="F30:I30" si="5">F27+F28-F29</f>
        <v>9.2666603596324588</v>
      </c>
      <c r="G30" s="1158">
        <f t="shared" si="5"/>
        <v>7.6837691596324582</v>
      </c>
      <c r="H30" s="1158">
        <f t="shared" si="5"/>
        <v>6.1008779596324576</v>
      </c>
      <c r="I30" s="1158">
        <f t="shared" si="5"/>
        <v>4.517986759632457</v>
      </c>
      <c r="N30" s="682"/>
      <c r="O30" s="682"/>
      <c r="P30" s="682"/>
    </row>
    <row r="31" spans="1:20" x14ac:dyDescent="0.25">
      <c r="A31" s="683">
        <v>1.5</v>
      </c>
      <c r="B31" s="684" t="s">
        <v>1133</v>
      </c>
      <c r="C31" s="693" t="s">
        <v>1134</v>
      </c>
      <c r="D31" s="685"/>
      <c r="E31" s="1158">
        <f>(E27+E30)/2</f>
        <v>11.640997159632459</v>
      </c>
      <c r="F31" s="1158">
        <f t="shared" ref="F31:I31" si="6">(F27+F30)/2</f>
        <v>10.05810595963246</v>
      </c>
      <c r="G31" s="1158">
        <f t="shared" si="6"/>
        <v>8.4752147596324576</v>
      </c>
      <c r="H31" s="1158">
        <f t="shared" si="6"/>
        <v>6.8923235596324579</v>
      </c>
      <c r="I31" s="1158">
        <f t="shared" si="6"/>
        <v>5.3094323596324573</v>
      </c>
      <c r="N31" s="682"/>
      <c r="O31" s="682"/>
      <c r="P31" s="682"/>
    </row>
    <row r="32" spans="1:20" x14ac:dyDescent="0.25">
      <c r="A32" s="683">
        <v>1.6</v>
      </c>
      <c r="B32" s="684" t="s">
        <v>1262</v>
      </c>
      <c r="C32" s="693" t="s">
        <v>103</v>
      </c>
      <c r="D32" s="685"/>
      <c r="E32" s="1160">
        <f>E16</f>
        <v>0.1101</v>
      </c>
      <c r="F32" s="1160">
        <f>F16</f>
        <v>0.1167</v>
      </c>
      <c r="G32" s="1160">
        <f>G16</f>
        <v>0.1106</v>
      </c>
      <c r="H32" s="1160">
        <f>H16</f>
        <v>7.4399999999999994E-2</v>
      </c>
      <c r="I32" s="1160">
        <f>I16</f>
        <v>7.4399999999999994E-2</v>
      </c>
      <c r="N32" s="682"/>
      <c r="O32" s="682"/>
      <c r="P32" s="682"/>
    </row>
    <row r="33" spans="1:16" x14ac:dyDescent="0.25">
      <c r="A33" s="683">
        <v>1.7</v>
      </c>
      <c r="B33" s="684" t="s">
        <v>1135</v>
      </c>
      <c r="C33" s="693" t="s">
        <v>1136</v>
      </c>
      <c r="D33" s="685"/>
      <c r="E33" s="1161">
        <f>E31*E32</f>
        <v>1.2816737872755337</v>
      </c>
      <c r="F33" s="1161">
        <f t="shared" ref="F33:I33" si="7">F31*F32</f>
        <v>1.173780965489108</v>
      </c>
      <c r="G33" s="1161">
        <f t="shared" si="7"/>
        <v>0.93735875241534983</v>
      </c>
      <c r="H33" s="1161">
        <f t="shared" si="7"/>
        <v>0.51278887283665486</v>
      </c>
      <c r="I33" s="1161">
        <f t="shared" si="7"/>
        <v>0.3950217675566548</v>
      </c>
      <c r="N33" s="682"/>
      <c r="O33" s="682"/>
      <c r="P33" s="682"/>
    </row>
    <row r="34" spans="1:16" x14ac:dyDescent="0.25">
      <c r="A34" s="683"/>
      <c r="B34" s="684"/>
      <c r="C34" s="693"/>
      <c r="D34" s="685"/>
      <c r="E34" s="1159"/>
      <c r="F34" s="1159"/>
      <c r="G34" s="1159"/>
      <c r="H34" s="1159"/>
      <c r="I34" s="1159"/>
      <c r="N34" s="682"/>
      <c r="O34" s="682"/>
      <c r="P34" s="682"/>
    </row>
    <row r="35" spans="1:16" x14ac:dyDescent="0.25">
      <c r="A35" s="692">
        <v>2</v>
      </c>
      <c r="B35" s="687" t="s">
        <v>1137</v>
      </c>
      <c r="C35" s="693"/>
      <c r="D35" s="685"/>
      <c r="E35" s="1159"/>
      <c r="F35" s="1159"/>
      <c r="G35" s="1159"/>
      <c r="H35" s="1159"/>
      <c r="I35" s="1159"/>
      <c r="N35" s="682"/>
      <c r="O35" s="682"/>
      <c r="P35" s="682"/>
    </row>
    <row r="36" spans="1:16" x14ac:dyDescent="0.25">
      <c r="A36" s="683">
        <f>A35+0.1</f>
        <v>2.1</v>
      </c>
      <c r="B36" s="684" t="s">
        <v>1125</v>
      </c>
      <c r="C36" s="693" t="s">
        <v>1138</v>
      </c>
      <c r="D36" s="685"/>
      <c r="E36" s="1159"/>
      <c r="F36" s="1159"/>
      <c r="G36" s="1159"/>
      <c r="H36" s="1159"/>
      <c r="I36" s="1159"/>
      <c r="N36" s="682"/>
      <c r="O36" s="682"/>
      <c r="P36" s="682"/>
    </row>
    <row r="37" spans="1:16" x14ac:dyDescent="0.25">
      <c r="A37" s="683">
        <v>2.2000000000000002</v>
      </c>
      <c r="B37" s="684" t="s">
        <v>1127</v>
      </c>
      <c r="C37" s="693" t="s">
        <v>1139</v>
      </c>
      <c r="D37" s="685"/>
      <c r="E37" s="1159"/>
      <c r="F37" s="1159"/>
      <c r="G37" s="1159"/>
      <c r="H37" s="1159"/>
      <c r="I37" s="1159"/>
      <c r="N37" s="682"/>
      <c r="O37" s="682"/>
      <c r="P37" s="682"/>
    </row>
    <row r="38" spans="1:16" x14ac:dyDescent="0.25">
      <c r="A38" s="683">
        <v>2.2999999999999998</v>
      </c>
      <c r="B38" s="684" t="s">
        <v>1129</v>
      </c>
      <c r="C38" s="693" t="s">
        <v>1140</v>
      </c>
      <c r="D38" s="685"/>
      <c r="E38" s="1159"/>
      <c r="F38" s="1159"/>
      <c r="G38" s="1159"/>
      <c r="H38" s="1159"/>
      <c r="I38" s="1159"/>
      <c r="N38" s="682"/>
      <c r="O38" s="682"/>
      <c r="P38" s="682"/>
    </row>
    <row r="39" spans="1:16" x14ac:dyDescent="0.25">
      <c r="A39" s="683">
        <v>2.4</v>
      </c>
      <c r="B39" s="684" t="s">
        <v>1131</v>
      </c>
      <c r="C39" s="693" t="s">
        <v>1141</v>
      </c>
      <c r="D39" s="685"/>
      <c r="E39" s="1159"/>
      <c r="F39" s="1159"/>
      <c r="G39" s="1159"/>
      <c r="H39" s="1159"/>
      <c r="I39" s="1159"/>
      <c r="N39" s="682"/>
      <c r="O39" s="682"/>
      <c r="P39" s="682"/>
    </row>
    <row r="40" spans="1:16" x14ac:dyDescent="0.25">
      <c r="A40" s="683">
        <v>2.5</v>
      </c>
      <c r="B40" s="684" t="s">
        <v>1133</v>
      </c>
      <c r="C40" s="693" t="s">
        <v>1142</v>
      </c>
      <c r="D40" s="685"/>
      <c r="E40" s="1159"/>
      <c r="F40" s="1159"/>
      <c r="G40" s="1159"/>
      <c r="H40" s="1159"/>
      <c r="I40" s="1159"/>
      <c r="N40" s="682"/>
      <c r="O40" s="682"/>
      <c r="P40" s="682"/>
    </row>
    <row r="41" spans="1:16" x14ac:dyDescent="0.25">
      <c r="A41" s="683">
        <v>2.6</v>
      </c>
      <c r="B41" s="684" t="s">
        <v>1262</v>
      </c>
      <c r="C41" s="693" t="s">
        <v>105</v>
      </c>
      <c r="D41" s="685"/>
      <c r="E41" s="1159"/>
      <c r="F41" s="1159"/>
      <c r="G41" s="1159"/>
      <c r="H41" s="1159"/>
      <c r="I41" s="1159"/>
      <c r="N41" s="682"/>
      <c r="O41" s="682"/>
      <c r="P41" s="682"/>
    </row>
    <row r="42" spans="1:16" x14ac:dyDescent="0.25">
      <c r="A42" s="683">
        <v>2.7</v>
      </c>
      <c r="B42" s="684" t="s">
        <v>1135</v>
      </c>
      <c r="C42" s="693" t="s">
        <v>1143</v>
      </c>
      <c r="D42" s="685"/>
      <c r="E42" s="1159"/>
      <c r="F42" s="1159"/>
      <c r="G42" s="1159"/>
      <c r="H42" s="1159"/>
      <c r="I42" s="1159"/>
      <c r="N42" s="682"/>
      <c r="O42" s="682"/>
      <c r="P42" s="682"/>
    </row>
    <row r="43" spans="1:16" x14ac:dyDescent="0.25">
      <c r="A43" s="683"/>
      <c r="B43" s="684"/>
      <c r="C43" s="693"/>
      <c r="D43" s="685"/>
      <c r="E43" s="1159"/>
      <c r="F43" s="1159"/>
      <c r="G43" s="1159"/>
      <c r="H43" s="1159"/>
      <c r="I43" s="1159"/>
      <c r="N43" s="682"/>
      <c r="O43" s="682"/>
      <c r="P43" s="682"/>
    </row>
    <row r="44" spans="1:16" x14ac:dyDescent="0.25">
      <c r="A44" s="692">
        <v>3</v>
      </c>
      <c r="B44" s="687" t="s">
        <v>1144</v>
      </c>
      <c r="C44" s="693"/>
      <c r="D44" s="685"/>
      <c r="E44" s="1159"/>
      <c r="F44" s="1159"/>
      <c r="G44" s="1159"/>
      <c r="H44" s="1159"/>
      <c r="I44" s="1159"/>
      <c r="N44" s="682"/>
      <c r="O44" s="682"/>
      <c r="P44" s="682"/>
    </row>
    <row r="45" spans="1:16" x14ac:dyDescent="0.25">
      <c r="A45" s="683"/>
      <c r="B45" s="684" t="s">
        <v>1145</v>
      </c>
      <c r="C45" s="693"/>
      <c r="D45" s="685"/>
      <c r="E45" s="1159"/>
      <c r="F45" s="1159"/>
      <c r="G45" s="1159"/>
      <c r="H45" s="1159"/>
      <c r="I45" s="1159"/>
      <c r="N45" s="682"/>
      <c r="O45" s="682"/>
      <c r="P45" s="682"/>
    </row>
    <row r="46" spans="1:16" x14ac:dyDescent="0.25">
      <c r="A46" s="683"/>
      <c r="B46" s="684" t="s">
        <v>1145</v>
      </c>
      <c r="C46" s="693"/>
      <c r="D46" s="685"/>
      <c r="E46" s="1159"/>
      <c r="F46" s="1159"/>
      <c r="G46" s="1159"/>
      <c r="H46" s="1159"/>
      <c r="I46" s="1159"/>
      <c r="N46" s="682"/>
      <c r="O46" s="682"/>
      <c r="P46" s="682"/>
    </row>
    <row r="47" spans="1:16" x14ac:dyDescent="0.25">
      <c r="A47" s="683"/>
      <c r="B47" s="684" t="s">
        <v>1145</v>
      </c>
      <c r="C47" s="693"/>
      <c r="D47" s="685"/>
      <c r="E47" s="1159"/>
      <c r="F47" s="1159"/>
      <c r="G47" s="1159"/>
      <c r="H47" s="1159"/>
      <c r="I47" s="1159"/>
      <c r="N47" s="682"/>
      <c r="O47" s="682"/>
      <c r="P47" s="682"/>
    </row>
    <row r="48" spans="1:16" x14ac:dyDescent="0.25">
      <c r="A48" s="683"/>
      <c r="B48" s="684"/>
      <c r="C48" s="693"/>
      <c r="D48" s="685"/>
      <c r="E48" s="1159"/>
      <c r="F48" s="1159"/>
      <c r="G48" s="1159"/>
      <c r="H48" s="1159"/>
      <c r="I48" s="1159"/>
      <c r="N48" s="682"/>
      <c r="O48" s="682"/>
      <c r="P48" s="682"/>
    </row>
    <row r="49" spans="1:17" x14ac:dyDescent="0.25">
      <c r="A49" s="692">
        <v>10</v>
      </c>
      <c r="B49" s="687" t="s">
        <v>68</v>
      </c>
      <c r="C49" s="693"/>
      <c r="D49" s="685"/>
      <c r="E49" s="1159"/>
      <c r="F49" s="1159"/>
      <c r="G49" s="1159"/>
      <c r="H49" s="1159"/>
      <c r="I49" s="1159"/>
      <c r="N49" s="682"/>
      <c r="O49" s="682"/>
      <c r="P49" s="682"/>
    </row>
    <row r="50" spans="1:17" x14ac:dyDescent="0.25">
      <c r="A50" s="683">
        <v>10.1</v>
      </c>
      <c r="B50" s="684" t="s">
        <v>1146</v>
      </c>
      <c r="C50" s="693" t="s">
        <v>162</v>
      </c>
      <c r="D50" s="685"/>
      <c r="E50" s="1158">
        <f>E27</f>
        <v>12.43244275963246</v>
      </c>
      <c r="F50" s="1158">
        <f t="shared" ref="F50:I50" si="8">F27</f>
        <v>10.849551559632459</v>
      </c>
      <c r="G50" s="1158">
        <f t="shared" si="8"/>
        <v>9.2666603596324588</v>
      </c>
      <c r="H50" s="1158">
        <f t="shared" si="8"/>
        <v>7.6837691596324582</v>
      </c>
      <c r="I50" s="1158">
        <f t="shared" si="8"/>
        <v>6.1008779596324576</v>
      </c>
      <c r="N50" s="682"/>
      <c r="O50" s="682"/>
      <c r="P50" s="682"/>
    </row>
    <row r="51" spans="1:17" x14ac:dyDescent="0.25">
      <c r="A51" s="683">
        <v>10.199999999999999</v>
      </c>
      <c r="B51" s="684" t="s">
        <v>1147</v>
      </c>
      <c r="C51" s="693" t="s">
        <v>173</v>
      </c>
      <c r="D51" s="685"/>
      <c r="E51" s="1159"/>
      <c r="F51" s="1159"/>
      <c r="G51" s="1159"/>
      <c r="H51" s="1159"/>
      <c r="I51" s="1159"/>
      <c r="N51" s="682"/>
      <c r="O51" s="682"/>
      <c r="P51" s="682"/>
    </row>
    <row r="52" spans="1:17" x14ac:dyDescent="0.25">
      <c r="A52" s="683">
        <v>10.3</v>
      </c>
      <c r="B52" s="684" t="s">
        <v>1148</v>
      </c>
      <c r="C52" s="693" t="s">
        <v>252</v>
      </c>
      <c r="D52" s="685"/>
      <c r="E52" s="1158">
        <f>E29</f>
        <v>1.5828912000000002</v>
      </c>
      <c r="F52" s="1158">
        <f t="shared" ref="F52:I52" si="9">F29</f>
        <v>1.5828912000000002</v>
      </c>
      <c r="G52" s="1158">
        <f t="shared" si="9"/>
        <v>1.5828912000000002</v>
      </c>
      <c r="H52" s="1158">
        <f t="shared" si="9"/>
        <v>1.5828912000000002</v>
      </c>
      <c r="I52" s="1158">
        <f t="shared" si="9"/>
        <v>1.5828912000000002</v>
      </c>
      <c r="N52" s="682"/>
      <c r="O52" s="682"/>
      <c r="P52" s="682"/>
    </row>
    <row r="53" spans="1:17" x14ac:dyDescent="0.25">
      <c r="A53" s="683">
        <v>10.4</v>
      </c>
      <c r="B53" s="684" t="s">
        <v>1131</v>
      </c>
      <c r="C53" s="693" t="s">
        <v>1149</v>
      </c>
      <c r="D53" s="685"/>
      <c r="E53" s="1158">
        <f>E30</f>
        <v>10.849551559632459</v>
      </c>
      <c r="F53" s="1158">
        <f t="shared" ref="F53:I53" si="10">F30</f>
        <v>9.2666603596324588</v>
      </c>
      <c r="G53" s="1158">
        <f t="shared" si="10"/>
        <v>7.6837691596324582</v>
      </c>
      <c r="H53" s="1158">
        <f t="shared" si="10"/>
        <v>6.1008779596324576</v>
      </c>
      <c r="I53" s="1158">
        <f t="shared" si="10"/>
        <v>4.517986759632457</v>
      </c>
      <c r="N53" s="682"/>
      <c r="O53" s="682"/>
      <c r="P53" s="682"/>
    </row>
    <row r="54" spans="1:17" x14ac:dyDescent="0.25">
      <c r="A54" s="683">
        <v>10.5</v>
      </c>
      <c r="B54" s="684" t="s">
        <v>1133</v>
      </c>
      <c r="C54" s="693" t="s">
        <v>1150</v>
      </c>
      <c r="D54" s="685"/>
      <c r="E54" s="1158">
        <f>E31</f>
        <v>11.640997159632459</v>
      </c>
      <c r="F54" s="1158">
        <f t="shared" ref="F54:I54" si="11">F31</f>
        <v>10.05810595963246</v>
      </c>
      <c r="G54" s="1158">
        <f t="shared" si="11"/>
        <v>8.4752147596324576</v>
      </c>
      <c r="H54" s="1158">
        <f t="shared" si="11"/>
        <v>6.8923235596324579</v>
      </c>
      <c r="I54" s="1158">
        <f t="shared" si="11"/>
        <v>5.3094323596324573</v>
      </c>
      <c r="N54" s="682"/>
      <c r="O54" s="682"/>
      <c r="P54" s="682"/>
    </row>
    <row r="55" spans="1:17" x14ac:dyDescent="0.25">
      <c r="A55" s="683">
        <v>10.6</v>
      </c>
      <c r="B55" s="684" t="s">
        <v>1151</v>
      </c>
      <c r="C55" s="693" t="s">
        <v>424</v>
      </c>
      <c r="D55" s="685"/>
      <c r="E55" s="1158">
        <f>E33</f>
        <v>1.2816737872755337</v>
      </c>
      <c r="F55" s="1158">
        <f t="shared" ref="F55:I55" si="12">F33</f>
        <v>1.173780965489108</v>
      </c>
      <c r="G55" s="1158">
        <f t="shared" si="12"/>
        <v>0.93735875241534983</v>
      </c>
      <c r="H55" s="1158">
        <f t="shared" si="12"/>
        <v>0.51278887283665486</v>
      </c>
      <c r="I55" s="1158">
        <f t="shared" si="12"/>
        <v>0.3950217675566548</v>
      </c>
      <c r="N55" s="682"/>
      <c r="O55" s="682"/>
      <c r="P55" s="682"/>
    </row>
    <row r="56" spans="1:17" x14ac:dyDescent="0.25">
      <c r="A56" s="683">
        <v>10.7</v>
      </c>
      <c r="B56" s="684" t="s">
        <v>1152</v>
      </c>
      <c r="C56" s="694" t="s">
        <v>1153</v>
      </c>
      <c r="D56" s="685"/>
      <c r="E56" s="1158">
        <f>E55/E54*100</f>
        <v>11.01</v>
      </c>
      <c r="F56" s="1158">
        <f t="shared" ref="F56:I56" si="13">F55/F54*100</f>
        <v>11.67</v>
      </c>
      <c r="G56" s="1158">
        <f t="shared" si="13"/>
        <v>11.06</v>
      </c>
      <c r="H56" s="1158">
        <f t="shared" si="13"/>
        <v>7.4399999999999995</v>
      </c>
      <c r="I56" s="1158">
        <f t="shared" si="13"/>
        <v>7.4399999999999995</v>
      </c>
      <c r="J56" s="682"/>
      <c r="K56" s="682"/>
      <c r="L56" s="682"/>
      <c r="M56" s="682"/>
      <c r="N56" s="682"/>
      <c r="O56" s="682"/>
      <c r="P56" s="682"/>
    </row>
    <row r="57" spans="1:17" x14ac:dyDescent="0.25">
      <c r="A57" s="683">
        <v>10.8</v>
      </c>
      <c r="B57" s="684" t="s">
        <v>1152</v>
      </c>
      <c r="C57" s="695" t="s">
        <v>1154</v>
      </c>
      <c r="D57" s="696"/>
      <c r="E57" s="1162">
        <f>E56</f>
        <v>11.01</v>
      </c>
      <c r="F57" s="1162">
        <f t="shared" ref="F57:I57" si="14">F56</f>
        <v>11.67</v>
      </c>
      <c r="G57" s="1162">
        <f t="shared" si="14"/>
        <v>11.06</v>
      </c>
      <c r="H57" s="1162">
        <f t="shared" si="14"/>
        <v>7.4399999999999995</v>
      </c>
      <c r="I57" s="1162">
        <f t="shared" si="14"/>
        <v>7.4399999999999995</v>
      </c>
      <c r="N57" s="682"/>
      <c r="O57" s="682"/>
      <c r="P57" s="682"/>
    </row>
    <row r="58" spans="1:17" x14ac:dyDescent="0.25">
      <c r="A58" s="683"/>
      <c r="B58" s="684"/>
      <c r="C58" s="693"/>
      <c r="D58" s="685"/>
      <c r="E58" s="1159"/>
      <c r="F58" s="1159"/>
      <c r="G58" s="1159"/>
      <c r="H58" s="1159"/>
      <c r="I58" s="1159"/>
      <c r="N58" s="682"/>
      <c r="O58" s="682"/>
      <c r="P58" s="682"/>
    </row>
    <row r="59" spans="1:17" x14ac:dyDescent="0.25">
      <c r="A59" s="683">
        <v>9</v>
      </c>
      <c r="B59" s="687" t="s">
        <v>1155</v>
      </c>
      <c r="C59" s="693"/>
      <c r="D59" s="685"/>
      <c r="E59" s="1158">
        <f>E55</f>
        <v>1.2816737872755337</v>
      </c>
      <c r="F59" s="1158">
        <f t="shared" ref="F59:I59" si="15">F55</f>
        <v>1.173780965489108</v>
      </c>
      <c r="G59" s="1158">
        <f t="shared" si="15"/>
        <v>0.93735875241534983</v>
      </c>
      <c r="H59" s="1158">
        <f t="shared" si="15"/>
        <v>0.51278887283665486</v>
      </c>
      <c r="I59" s="1158">
        <f t="shared" si="15"/>
        <v>0.3950217675566548</v>
      </c>
      <c r="J59" s="698"/>
      <c r="K59" s="698"/>
      <c r="N59" s="682"/>
      <c r="O59" s="682"/>
      <c r="P59" s="682"/>
    </row>
    <row r="60" spans="1:17" x14ac:dyDescent="0.25">
      <c r="A60" s="683">
        <v>10</v>
      </c>
      <c r="B60" s="699" t="s">
        <v>1156</v>
      </c>
      <c r="C60" s="700"/>
      <c r="D60" s="685"/>
      <c r="E60" s="1159"/>
      <c r="F60" s="1159"/>
      <c r="G60" s="1159"/>
      <c r="H60" s="1159"/>
      <c r="I60" s="1159"/>
      <c r="N60" s="682"/>
      <c r="O60" s="682"/>
      <c r="P60" s="682"/>
    </row>
    <row r="61" spans="1:17" x14ac:dyDescent="0.25">
      <c r="A61" s="692">
        <v>11</v>
      </c>
      <c r="B61" s="697" t="s">
        <v>1157</v>
      </c>
      <c r="C61" s="683"/>
      <c r="D61" s="685"/>
      <c r="E61" s="1158">
        <f>E59</f>
        <v>1.2816737872755337</v>
      </c>
      <c r="F61" s="1158">
        <f t="shared" ref="F61:I61" si="16">F59</f>
        <v>1.173780965489108</v>
      </c>
      <c r="G61" s="1158">
        <f t="shared" si="16"/>
        <v>0.93735875241534983</v>
      </c>
      <c r="H61" s="1158">
        <f t="shared" si="16"/>
        <v>0.51278887283665486</v>
      </c>
      <c r="I61" s="1158">
        <f t="shared" si="16"/>
        <v>0.3950217675566548</v>
      </c>
      <c r="N61" s="682"/>
      <c r="O61" s="682"/>
      <c r="P61" s="682"/>
    </row>
    <row r="62" spans="1:17" x14ac:dyDescent="0.25">
      <c r="A62" s="683"/>
      <c r="B62" s="701"/>
      <c r="C62" s="702"/>
      <c r="D62" s="685"/>
      <c r="E62" s="685"/>
      <c r="F62" s="685"/>
      <c r="G62" s="685"/>
      <c r="H62" s="685"/>
      <c r="I62" s="685"/>
      <c r="N62" s="682"/>
      <c r="O62" s="682"/>
      <c r="P62" s="682"/>
    </row>
    <row r="63" spans="1:17" x14ac:dyDescent="0.25">
      <c r="B63" s="703"/>
      <c r="C63" s="703"/>
      <c r="O63" s="682"/>
      <c r="P63" s="682"/>
      <c r="Q63" s="682"/>
    </row>
    <row r="64" spans="1:17" x14ac:dyDescent="0.25">
      <c r="B64" s="1482"/>
      <c r="C64" s="1482"/>
      <c r="O64" s="682"/>
      <c r="P64" s="682"/>
      <c r="Q64" s="682"/>
    </row>
  </sheetData>
  <mergeCells count="18">
    <mergeCell ref="Q7:T7"/>
    <mergeCell ref="C7:D7"/>
    <mergeCell ref="A23:A25"/>
    <mergeCell ref="B23:B25"/>
    <mergeCell ref="C23:C25"/>
    <mergeCell ref="D23:D25"/>
    <mergeCell ref="E23:H23"/>
    <mergeCell ref="Q8:Q9"/>
    <mergeCell ref="R8:R9"/>
    <mergeCell ref="S8:S9"/>
    <mergeCell ref="T8:T9"/>
    <mergeCell ref="C8:C9"/>
    <mergeCell ref="D8:D9"/>
    <mergeCell ref="J7:J9"/>
    <mergeCell ref="E7:I7"/>
    <mergeCell ref="B64:C64"/>
    <mergeCell ref="A7:A9"/>
    <mergeCell ref="B7:B9"/>
  </mergeCells>
  <pageMargins left="0.2" right="0.23622047244094491" top="0.7" bottom="0.48" header="0.23622047244094491" footer="0.23622047244094491"/>
  <pageSetup paperSize="9" scale="67" fitToHeight="0" orientation="landscape" r:id="rId1"/>
  <headerFooter alignWithMargins="0"/>
  <rowBreaks count="1" manualBreakCount="1">
    <brk id="20" max="9" man="1"/>
  </rowBreaks>
  <drawing r:id="rId2"/>
  <legacyDrawing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9">
    <tabColor theme="0"/>
  </sheetPr>
  <dimension ref="A1:Q143"/>
  <sheetViews>
    <sheetView showGridLines="0" view="pageBreakPreview" zoomScale="80" zoomScaleNormal="100" zoomScaleSheetLayoutView="80" workbookViewId="0">
      <selection activeCell="C2" sqref="C2"/>
    </sheetView>
  </sheetViews>
  <sheetFormatPr defaultRowHeight="15" x14ac:dyDescent="0.25"/>
  <cols>
    <col min="1" max="1" width="6.28515625" customWidth="1"/>
    <col min="2" max="2" width="34.5703125" customWidth="1"/>
    <col min="3" max="6" width="14.7109375" style="568" bestFit="1" customWidth="1"/>
    <col min="7" max="7" width="21.85546875" bestFit="1" customWidth="1"/>
    <col min="8" max="10" width="13.140625" hidden="1" customWidth="1"/>
    <col min="11" max="11" width="18" style="421" customWidth="1"/>
    <col min="12" max="12" width="16.85546875" customWidth="1"/>
    <col min="13" max="17" width="14.7109375" bestFit="1" customWidth="1"/>
  </cols>
  <sheetData>
    <row r="1" spans="1:17" s="421" customFormat="1" x14ac:dyDescent="0.25">
      <c r="A1" s="1280" t="s">
        <v>1293</v>
      </c>
      <c r="B1" s="1280"/>
      <c r="C1" s="564"/>
      <c r="D1" s="564"/>
      <c r="E1" s="564"/>
      <c r="F1" s="564"/>
    </row>
    <row r="2" spans="1:17" ht="21" customHeight="1" x14ac:dyDescent="0.25">
      <c r="A2" s="601" t="s">
        <v>47</v>
      </c>
      <c r="B2" s="633"/>
      <c r="C2" s="633" t="str">
        <f>'F24'!C3</f>
        <v>Rosa Power Supply Company Limited</v>
      </c>
      <c r="D2" s="633"/>
      <c r="E2" s="633"/>
      <c r="F2" s="633"/>
      <c r="G2" s="633"/>
      <c r="H2" s="633"/>
      <c r="I2" s="633"/>
      <c r="J2" s="633"/>
      <c r="K2" s="405"/>
    </row>
    <row r="3" spans="1:17" ht="21" customHeight="1" x14ac:dyDescent="0.25">
      <c r="A3" s="812" t="s">
        <v>32</v>
      </c>
      <c r="B3" s="812"/>
      <c r="C3" s="812"/>
      <c r="D3" s="812"/>
      <c r="E3" s="812"/>
      <c r="F3" s="812"/>
      <c r="G3" s="812"/>
      <c r="H3" s="812"/>
      <c r="I3" s="1314"/>
      <c r="J3" s="1314"/>
      <c r="K3" s="413"/>
      <c r="L3" s="1314"/>
      <c r="M3" s="1314"/>
      <c r="N3" s="1314"/>
      <c r="O3" s="1314"/>
      <c r="P3" s="1314"/>
      <c r="Q3" s="1314"/>
    </row>
    <row r="4" spans="1:17" ht="21" customHeight="1" x14ac:dyDescent="0.25">
      <c r="A4" s="44"/>
      <c r="B4" s="44"/>
      <c r="C4" s="567"/>
      <c r="D4" s="567"/>
      <c r="E4" s="567"/>
      <c r="F4" s="567"/>
      <c r="G4" s="44"/>
      <c r="H4" s="44"/>
      <c r="I4" s="1331"/>
      <c r="J4" s="1331"/>
      <c r="K4" s="420"/>
      <c r="L4" s="1331"/>
      <c r="M4" s="1331"/>
      <c r="N4" s="1331"/>
      <c r="O4" s="1331"/>
      <c r="P4" s="1331" t="s">
        <v>210</v>
      </c>
      <c r="Q4" s="1331"/>
    </row>
    <row r="5" spans="1:17" ht="21" customHeight="1" x14ac:dyDescent="0.25">
      <c r="A5" s="1242" t="s">
        <v>384</v>
      </c>
      <c r="B5" s="1242" t="s">
        <v>49</v>
      </c>
      <c r="C5" s="1332" t="s">
        <v>1183</v>
      </c>
      <c r="D5" s="1333"/>
      <c r="E5" s="1333"/>
      <c r="F5" s="1333"/>
      <c r="G5" s="1334"/>
      <c r="H5" s="1264" t="s">
        <v>1241</v>
      </c>
      <c r="I5" s="1264"/>
      <c r="J5" s="1264"/>
      <c r="K5" s="1299" t="s">
        <v>970</v>
      </c>
      <c r="L5" s="1300"/>
      <c r="M5" s="1264" t="s">
        <v>161</v>
      </c>
      <c r="N5" s="1264"/>
      <c r="O5" s="1264"/>
      <c r="P5" s="1264"/>
      <c r="Q5" s="1264"/>
    </row>
    <row r="6" spans="1:17" s="353" customFormat="1" ht="21" customHeight="1" x14ac:dyDescent="0.25">
      <c r="A6" s="1248"/>
      <c r="B6" s="1248"/>
      <c r="C6" s="978" t="s">
        <v>1073</v>
      </c>
      <c r="D6" s="978" t="s">
        <v>1074</v>
      </c>
      <c r="E6" s="978" t="s">
        <v>1075</v>
      </c>
      <c r="F6" s="978" t="s">
        <v>1076</v>
      </c>
      <c r="G6" s="978" t="s">
        <v>1077</v>
      </c>
      <c r="H6" s="1265" t="s">
        <v>987</v>
      </c>
      <c r="I6" s="1272"/>
      <c r="J6" s="1266"/>
      <c r="K6" s="416" t="s">
        <v>1078</v>
      </c>
      <c r="L6" s="416" t="s">
        <v>1078</v>
      </c>
      <c r="M6" s="981" t="s">
        <v>971</v>
      </c>
      <c r="N6" s="981" t="s">
        <v>972</v>
      </c>
      <c r="O6" s="981" t="s">
        <v>973</v>
      </c>
      <c r="P6" s="981" t="s">
        <v>974</v>
      </c>
      <c r="Q6" s="981" t="s">
        <v>975</v>
      </c>
    </row>
    <row r="7" spans="1:17" ht="30" x14ac:dyDescent="0.25">
      <c r="A7" s="1243"/>
      <c r="B7" s="1243"/>
      <c r="C7" s="558" t="s">
        <v>985</v>
      </c>
      <c r="D7" s="726" t="s">
        <v>985</v>
      </c>
      <c r="E7" s="726" t="s">
        <v>985</v>
      </c>
      <c r="F7" s="726" t="s">
        <v>985</v>
      </c>
      <c r="G7" s="726" t="s">
        <v>985</v>
      </c>
      <c r="H7" s="388" t="s">
        <v>977</v>
      </c>
      <c r="I7" s="727" t="s">
        <v>978</v>
      </c>
      <c r="J7" s="727" t="s">
        <v>979</v>
      </c>
      <c r="K7" s="728" t="s">
        <v>977</v>
      </c>
      <c r="L7" s="728" t="s">
        <v>980</v>
      </c>
      <c r="M7" s="727" t="s">
        <v>981</v>
      </c>
      <c r="N7" s="727" t="s">
        <v>981</v>
      </c>
      <c r="O7" s="727" t="s">
        <v>981</v>
      </c>
      <c r="P7" s="727" t="s">
        <v>981</v>
      </c>
      <c r="Q7" s="727" t="s">
        <v>981</v>
      </c>
    </row>
    <row r="8" spans="1:17" ht="21" customHeight="1" x14ac:dyDescent="0.25">
      <c r="A8" s="49">
        <v>1</v>
      </c>
      <c r="B8" s="15" t="s">
        <v>379</v>
      </c>
      <c r="C8" s="531">
        <v>6.54</v>
      </c>
      <c r="D8" s="531">
        <f>C10</f>
        <v>6.54</v>
      </c>
      <c r="E8" s="531">
        <f t="shared" ref="E8:G8" si="0">D10</f>
        <v>6.54</v>
      </c>
      <c r="F8" s="531">
        <f t="shared" si="0"/>
        <v>9.9870000000000001</v>
      </c>
      <c r="G8" s="982">
        <f t="shared" si="0"/>
        <v>9.9870000000000001</v>
      </c>
      <c r="H8" s="636"/>
      <c r="I8" s="976"/>
      <c r="J8" s="1005"/>
      <c r="K8" s="1006">
        <f>G10</f>
        <v>9.9870000000000001</v>
      </c>
      <c r="L8" s="1005">
        <f>K8</f>
        <v>9.9870000000000001</v>
      </c>
      <c r="M8" s="1005">
        <f>L10</f>
        <v>9.9870000000000001</v>
      </c>
      <c r="N8" s="1005">
        <f t="shared" ref="N8:Q8" si="1">M10</f>
        <v>9.9870000000000001</v>
      </c>
      <c r="O8" s="1005">
        <f t="shared" si="1"/>
        <v>9.9870000000000001</v>
      </c>
      <c r="P8" s="1005">
        <f t="shared" si="1"/>
        <v>9.9870000000000001</v>
      </c>
      <c r="Q8" s="1005">
        <f t="shared" si="1"/>
        <v>9.9870000000000001</v>
      </c>
    </row>
    <row r="9" spans="1:17" ht="21" customHeight="1" x14ac:dyDescent="0.25">
      <c r="A9" s="49">
        <f>A8+1</f>
        <v>2</v>
      </c>
      <c r="B9" s="15" t="s">
        <v>380</v>
      </c>
      <c r="C9" s="531"/>
      <c r="D9" s="531"/>
      <c r="E9" s="982">
        <f>'F7'!E16*0.3</f>
        <v>3.4470000000000005</v>
      </c>
      <c r="F9" s="982">
        <f>'F7'!F16*0.3</f>
        <v>0</v>
      </c>
      <c r="G9" s="636"/>
      <c r="H9" s="636"/>
      <c r="I9" s="976"/>
      <c r="J9" s="1005"/>
      <c r="K9" s="1005"/>
      <c r="L9" s="1007"/>
      <c r="M9" s="1005"/>
      <c r="N9" s="1005"/>
      <c r="O9" s="1005"/>
      <c r="P9" s="1005"/>
      <c r="Q9" s="1005"/>
    </row>
    <row r="10" spans="1:17" ht="21" customHeight="1" x14ac:dyDescent="0.25">
      <c r="A10" s="49">
        <f>A9+1</f>
        <v>3</v>
      </c>
      <c r="B10" s="15" t="s">
        <v>381</v>
      </c>
      <c r="C10" s="531">
        <f>C8+C9</f>
        <v>6.54</v>
      </c>
      <c r="D10" s="531">
        <f t="shared" ref="D10:G10" si="2">D8+D9</f>
        <v>6.54</v>
      </c>
      <c r="E10" s="531">
        <f t="shared" si="2"/>
        <v>9.9870000000000001</v>
      </c>
      <c r="F10" s="982">
        <f t="shared" si="2"/>
        <v>9.9870000000000001</v>
      </c>
      <c r="G10" s="982">
        <f t="shared" si="2"/>
        <v>9.9870000000000001</v>
      </c>
      <c r="H10" s="636"/>
      <c r="I10" s="976"/>
      <c r="J10" s="1005"/>
      <c r="K10" s="982">
        <f>K8+K9</f>
        <v>9.9870000000000001</v>
      </c>
      <c r="L10" s="982">
        <f>L8+L9</f>
        <v>9.9870000000000001</v>
      </c>
      <c r="M10" s="982">
        <f>M8+M9</f>
        <v>9.9870000000000001</v>
      </c>
      <c r="N10" s="982">
        <f t="shared" ref="N10:Q10" si="3">N8+N9</f>
        <v>9.9870000000000001</v>
      </c>
      <c r="O10" s="982">
        <f t="shared" si="3"/>
        <v>9.9870000000000001</v>
      </c>
      <c r="P10" s="982">
        <f t="shared" si="3"/>
        <v>9.9870000000000001</v>
      </c>
      <c r="Q10" s="982">
        <f t="shared" si="3"/>
        <v>9.9870000000000001</v>
      </c>
    </row>
    <row r="11" spans="1:17" ht="21" customHeight="1" x14ac:dyDescent="0.25">
      <c r="A11" s="49">
        <f>A10+1</f>
        <v>4</v>
      </c>
      <c r="B11" s="15" t="s">
        <v>382</v>
      </c>
      <c r="C11" s="531">
        <f>AVERAGE(C8,C10)</f>
        <v>6.54</v>
      </c>
      <c r="D11" s="531">
        <f t="shared" ref="D11:G11" si="4">AVERAGE(D8,D10)</f>
        <v>6.54</v>
      </c>
      <c r="E11" s="531">
        <f t="shared" si="4"/>
        <v>8.2635000000000005</v>
      </c>
      <c r="F11" s="982">
        <f t="shared" si="4"/>
        <v>9.9870000000000001</v>
      </c>
      <c r="G11" s="982">
        <f t="shared" si="4"/>
        <v>9.9870000000000001</v>
      </c>
      <c r="H11" s="817"/>
      <c r="I11" s="1008"/>
      <c r="J11" s="1007"/>
      <c r="K11" s="982">
        <f>AVERAGE(K8,K10)</f>
        <v>9.9870000000000001</v>
      </c>
      <c r="L11" s="982">
        <f>AVERAGE(L8,L10)</f>
        <v>9.9870000000000001</v>
      </c>
      <c r="M11" s="982">
        <f>AVERAGE(M8,M10)</f>
        <v>9.9870000000000001</v>
      </c>
      <c r="N11" s="982">
        <f t="shared" ref="N11:Q11" si="5">AVERAGE(N8,N10)</f>
        <v>9.9870000000000001</v>
      </c>
      <c r="O11" s="982">
        <f t="shared" si="5"/>
        <v>9.9870000000000001</v>
      </c>
      <c r="P11" s="982">
        <f t="shared" si="5"/>
        <v>9.9870000000000001</v>
      </c>
      <c r="Q11" s="982">
        <f t="shared" si="5"/>
        <v>9.9870000000000001</v>
      </c>
    </row>
    <row r="12" spans="1:17" ht="21" customHeight="1" x14ac:dyDescent="0.25">
      <c r="A12" s="49">
        <f>A11+1</f>
        <v>5</v>
      </c>
      <c r="B12" s="15" t="s">
        <v>383</v>
      </c>
      <c r="C12" s="1009">
        <f>'F6'!D9</f>
        <v>0.14000000000000001</v>
      </c>
      <c r="D12" s="1009">
        <f>'F6'!E9</f>
        <v>0.14000000000000001</v>
      </c>
      <c r="E12" s="1009">
        <f>'F6'!F9</f>
        <v>0.14000000000000001</v>
      </c>
      <c r="F12" s="1010">
        <f>'F6'!G9</f>
        <v>0.155</v>
      </c>
      <c r="G12" s="1010">
        <f>'F6'!H9</f>
        <v>0.155</v>
      </c>
      <c r="H12" s="1011"/>
      <c r="I12" s="1011"/>
      <c r="J12" s="1011"/>
      <c r="K12" s="1011">
        <f>'F6'!L9</f>
        <v>0.155</v>
      </c>
      <c r="L12" s="1011">
        <f>'F6'!M9</f>
        <v>0.155</v>
      </c>
      <c r="M12" s="1011">
        <f>'F6'!N9</f>
        <v>0.14499999999999999</v>
      </c>
      <c r="N12" s="1011">
        <f>'F6'!O9</f>
        <v>0.14499999999999999</v>
      </c>
      <c r="O12" s="1011">
        <f>'F6'!P9</f>
        <v>0.14499999999999999</v>
      </c>
      <c r="P12" s="1011">
        <f>'F6'!Q9</f>
        <v>0.14499999999999999</v>
      </c>
      <c r="Q12" s="1011">
        <f>'F6'!R9</f>
        <v>0.14499999999999999</v>
      </c>
    </row>
    <row r="13" spans="1:17" ht="21" customHeight="1" x14ac:dyDescent="0.25">
      <c r="A13" s="49">
        <v>6</v>
      </c>
      <c r="B13" s="15" t="s">
        <v>91</v>
      </c>
      <c r="C13" s="982">
        <f>C11*C12</f>
        <v>0.91560000000000008</v>
      </c>
      <c r="D13" s="982">
        <f t="shared" ref="D13:G13" si="6">D11*D12</f>
        <v>0.91560000000000008</v>
      </c>
      <c r="E13" s="982">
        <f t="shared" si="6"/>
        <v>1.1568900000000002</v>
      </c>
      <c r="F13" s="982">
        <f t="shared" si="6"/>
        <v>1.5479849999999999</v>
      </c>
      <c r="G13" s="982">
        <f t="shared" si="6"/>
        <v>1.5479849999999999</v>
      </c>
      <c r="H13" s="817"/>
      <c r="I13" s="817"/>
      <c r="J13" s="1007"/>
      <c r="K13" s="982">
        <f>K11*K12</f>
        <v>1.5479849999999999</v>
      </c>
      <c r="L13" s="982">
        <f>L11*L12</f>
        <v>1.5479849999999999</v>
      </c>
      <c r="M13" s="982">
        <f t="shared" ref="M13" si="7">M11*M12</f>
        <v>1.4481149999999998</v>
      </c>
      <c r="N13" s="982">
        <f t="shared" ref="N13" si="8">N11*N12</f>
        <v>1.4481149999999998</v>
      </c>
      <c r="O13" s="982">
        <f t="shared" ref="O13" si="9">O11*O12</f>
        <v>1.4481149999999998</v>
      </c>
      <c r="P13" s="982">
        <f t="shared" ref="P13" si="10">P11*P12</f>
        <v>1.4481149999999998</v>
      </c>
      <c r="Q13" s="982">
        <f t="shared" ref="Q13" si="11">Q11*Q12</f>
        <v>1.4481149999999998</v>
      </c>
    </row>
    <row r="14" spans="1:17" ht="21" customHeight="1" x14ac:dyDescent="0.25">
      <c r="A14" s="234"/>
      <c r="B14" s="236"/>
      <c r="C14" s="236"/>
      <c r="D14" s="236"/>
      <c r="E14" s="236"/>
      <c r="F14" s="236"/>
      <c r="G14" s="236"/>
      <c r="H14" s="574"/>
      <c r="I14" s="574"/>
      <c r="J14" s="234"/>
      <c r="K14" s="234"/>
    </row>
    <row r="15" spans="1:17" ht="21" customHeight="1" x14ac:dyDescent="0.25">
      <c r="A15" s="234"/>
      <c r="B15" s="236"/>
      <c r="C15" s="236"/>
      <c r="D15" s="236"/>
      <c r="E15" s="236"/>
      <c r="F15" s="236"/>
      <c r="G15" s="236"/>
      <c r="H15" s="236"/>
      <c r="I15" s="236"/>
      <c r="J15" s="234"/>
      <c r="K15" s="234"/>
    </row>
    <row r="16" spans="1:17" ht="21" customHeight="1" x14ac:dyDescent="0.25">
      <c r="H16" s="1335"/>
      <c r="I16" s="1335"/>
      <c r="J16" s="1335"/>
      <c r="K16" s="422"/>
    </row>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row r="128"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sheetData>
  <mergeCells count="17">
    <mergeCell ref="K5:L5"/>
    <mergeCell ref="M5:Q5"/>
    <mergeCell ref="P3:Q3"/>
    <mergeCell ref="P4:Q4"/>
    <mergeCell ref="L3:M3"/>
    <mergeCell ref="L4:M4"/>
    <mergeCell ref="N3:O3"/>
    <mergeCell ref="N4:O4"/>
    <mergeCell ref="I3:J3"/>
    <mergeCell ref="C5:G5"/>
    <mergeCell ref="A1:B1"/>
    <mergeCell ref="H6:J6"/>
    <mergeCell ref="H16:J16"/>
    <mergeCell ref="I4:J4"/>
    <mergeCell ref="H5:J5"/>
    <mergeCell ref="A5:A7"/>
    <mergeCell ref="B5:B7"/>
  </mergeCells>
  <pageMargins left="0.7" right="0.7" top="0.75" bottom="0.75" header="0.3" footer="0.3"/>
  <pageSetup paperSize="9" scale="48"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2">
    <tabColor theme="0"/>
  </sheetPr>
  <dimension ref="A1:R106"/>
  <sheetViews>
    <sheetView showGridLines="0" view="pageBreakPreview" zoomScaleNormal="100" zoomScaleSheetLayoutView="100" workbookViewId="0">
      <pane xSplit="2" ySplit="7" topLeftCell="L8" activePane="bottomRight" state="frozen"/>
      <selection pane="topRight" activeCell="C1" sqref="C1"/>
      <selection pane="bottomLeft" activeCell="A8" sqref="A8"/>
      <selection pane="bottomRight" activeCell="M8" sqref="M8:Q14"/>
    </sheetView>
  </sheetViews>
  <sheetFormatPr defaultRowHeight="15" x14ac:dyDescent="0.25"/>
  <cols>
    <col min="2" max="2" width="34.5703125" customWidth="1"/>
    <col min="3" max="6" width="14.7109375" style="568" customWidth="1"/>
    <col min="7" max="7" width="14.7109375" customWidth="1"/>
    <col min="8" max="10" width="13.140625" hidden="1" customWidth="1"/>
    <col min="11" max="11" width="18" style="421" customWidth="1"/>
    <col min="12" max="17" width="14.7109375" bestFit="1" customWidth="1"/>
  </cols>
  <sheetData>
    <row r="1" spans="1:18" s="421" customFormat="1" x14ac:dyDescent="0.25">
      <c r="A1" s="1280" t="s">
        <v>847</v>
      </c>
      <c r="B1" s="1280"/>
      <c r="C1" s="564"/>
      <c r="D1" s="564"/>
      <c r="E1" s="564"/>
      <c r="F1" s="564"/>
    </row>
    <row r="2" spans="1:18" ht="21" customHeight="1" x14ac:dyDescent="0.25">
      <c r="A2" s="633" t="str">
        <f>'F25'!A2:J2</f>
        <v>Name of Transmission Licensee</v>
      </c>
      <c r="B2" s="633"/>
      <c r="C2" s="633" t="str">
        <f>'F25'!C2</f>
        <v>Rosa Power Supply Company Limited</v>
      </c>
      <c r="D2" s="633"/>
      <c r="E2" s="633"/>
      <c r="F2" s="633"/>
      <c r="G2" s="633"/>
      <c r="H2" s="633"/>
      <c r="I2" s="633"/>
      <c r="J2" s="633"/>
      <c r="K2" s="405"/>
    </row>
    <row r="3" spans="1:18" ht="21" customHeight="1" x14ac:dyDescent="0.25">
      <c r="A3" s="812" t="s">
        <v>33</v>
      </c>
      <c r="B3" s="812"/>
      <c r="C3" s="812"/>
      <c r="D3" s="812"/>
      <c r="E3" s="812"/>
      <c r="F3" s="812"/>
      <c r="G3" s="812"/>
      <c r="H3" s="812"/>
      <c r="I3" s="1314"/>
      <c r="J3" s="1314"/>
      <c r="K3" s="413"/>
      <c r="L3" s="1314"/>
      <c r="M3" s="1314"/>
      <c r="N3" s="1314"/>
      <c r="O3" s="1314"/>
      <c r="P3" s="1314"/>
      <c r="Q3" s="1314"/>
    </row>
    <row r="4" spans="1:18" ht="21" customHeight="1" x14ac:dyDescent="0.25">
      <c r="A4" s="44"/>
      <c r="B4" s="44"/>
      <c r="C4" s="567"/>
      <c r="D4" s="567"/>
      <c r="E4" s="567"/>
      <c r="F4" s="567"/>
      <c r="G4" s="44"/>
      <c r="H4" s="44"/>
      <c r="I4" s="1331"/>
      <c r="J4" s="1331"/>
      <c r="K4" s="420"/>
      <c r="L4" s="1331"/>
      <c r="M4" s="1331"/>
      <c r="N4" s="1331"/>
      <c r="O4" s="1331"/>
      <c r="P4" s="1331" t="s">
        <v>434</v>
      </c>
      <c r="Q4" s="1331"/>
    </row>
    <row r="5" spans="1:18" x14ac:dyDescent="0.25">
      <c r="A5" s="1246" t="s">
        <v>44</v>
      </c>
      <c r="B5" s="1247" t="s">
        <v>49</v>
      </c>
      <c r="C5" s="1265" t="s">
        <v>1183</v>
      </c>
      <c r="D5" s="1272"/>
      <c r="E5" s="1272"/>
      <c r="F5" s="1272"/>
      <c r="G5" s="1266"/>
      <c r="H5" s="1278" t="s">
        <v>969</v>
      </c>
      <c r="I5" s="1278"/>
      <c r="J5" s="1278"/>
      <c r="K5" s="1281" t="s">
        <v>970</v>
      </c>
      <c r="L5" s="1282"/>
      <c r="M5" s="1278" t="s">
        <v>161</v>
      </c>
      <c r="N5" s="1278"/>
      <c r="O5" s="1278"/>
      <c r="P5" s="1278"/>
      <c r="Q5" s="1278"/>
    </row>
    <row r="6" spans="1:18" s="353" customFormat="1" x14ac:dyDescent="0.25">
      <c r="A6" s="1246"/>
      <c r="B6" s="1247"/>
      <c r="C6" s="978" t="s">
        <v>1073</v>
      </c>
      <c r="D6" s="978" t="s">
        <v>1074</v>
      </c>
      <c r="E6" s="978" t="s">
        <v>1075</v>
      </c>
      <c r="F6" s="978" t="s">
        <v>1076</v>
      </c>
      <c r="G6" s="978" t="s">
        <v>1077</v>
      </c>
      <c r="H6" s="1265" t="s">
        <v>987</v>
      </c>
      <c r="I6" s="1272"/>
      <c r="J6" s="1266"/>
      <c r="K6" s="978" t="s">
        <v>1078</v>
      </c>
      <c r="L6" s="978" t="s">
        <v>1078</v>
      </c>
      <c r="M6" s="981" t="s">
        <v>971</v>
      </c>
      <c r="N6" s="981" t="s">
        <v>972</v>
      </c>
      <c r="O6" s="981" t="s">
        <v>973</v>
      </c>
      <c r="P6" s="981" t="s">
        <v>974</v>
      </c>
      <c r="Q6" s="981" t="s">
        <v>975</v>
      </c>
    </row>
    <row r="7" spans="1:18" ht="30" x14ac:dyDescent="0.25">
      <c r="A7" s="1246"/>
      <c r="B7" s="1247"/>
      <c r="C7" s="558" t="s">
        <v>985</v>
      </c>
      <c r="D7" s="726" t="s">
        <v>985</v>
      </c>
      <c r="E7" s="726" t="s">
        <v>985</v>
      </c>
      <c r="F7" s="726" t="s">
        <v>985</v>
      </c>
      <c r="G7" s="726" t="s">
        <v>985</v>
      </c>
      <c r="H7" s="560" t="s">
        <v>977</v>
      </c>
      <c r="I7" s="559" t="s">
        <v>978</v>
      </c>
      <c r="J7" s="559" t="s">
        <v>979</v>
      </c>
      <c r="K7" s="560" t="s">
        <v>977</v>
      </c>
      <c r="L7" s="560" t="s">
        <v>980</v>
      </c>
      <c r="M7" s="559" t="s">
        <v>981</v>
      </c>
      <c r="N7" s="559" t="s">
        <v>981</v>
      </c>
      <c r="O7" s="559" t="s">
        <v>981</v>
      </c>
      <c r="P7" s="559" t="s">
        <v>981</v>
      </c>
      <c r="Q7" s="559" t="s">
        <v>981</v>
      </c>
    </row>
    <row r="8" spans="1:18" ht="22.5" customHeight="1" x14ac:dyDescent="0.25">
      <c r="A8" s="49">
        <v>1</v>
      </c>
      <c r="B8" s="1012" t="s">
        <v>386</v>
      </c>
      <c r="C8" s="984">
        <f>'F21'!C17/12</f>
        <v>0.04</v>
      </c>
      <c r="D8" s="984">
        <f>'F21'!D17/12</f>
        <v>4.0833333333333333E-2</v>
      </c>
      <c r="E8" s="984">
        <f>'F21'!E17/12</f>
        <v>4.1666666666666664E-2</v>
      </c>
      <c r="F8" s="984">
        <f>'F21'!F17/12</f>
        <v>0.13975690666666665</v>
      </c>
      <c r="G8" s="984">
        <f>'F21'!G17/12</f>
        <v>0.14255368263466664</v>
      </c>
      <c r="H8" s="1015"/>
      <c r="I8" s="1015"/>
      <c r="J8" s="1015"/>
      <c r="K8" s="984">
        <v>0.1</v>
      </c>
      <c r="L8" s="984">
        <f>'F21'!K17/12</f>
        <v>0.1609907724756966</v>
      </c>
      <c r="M8" s="1005">
        <f>'F21'!L17/12</f>
        <v>0.16634749246880687</v>
      </c>
      <c r="N8" s="1005">
        <f>'F21'!M17/12</f>
        <v>0.17188475299931627</v>
      </c>
      <c r="O8" s="1005">
        <f>'F21'!N17/12</f>
        <v>0.17736040671404341</v>
      </c>
      <c r="P8" s="1005">
        <f>'F21'!O17/12</f>
        <v>0.18318255219340521</v>
      </c>
      <c r="Q8" s="1005">
        <f>'F21'!P17/12</f>
        <v>0.18916904303973969</v>
      </c>
    </row>
    <row r="9" spans="1:18" ht="45" x14ac:dyDescent="0.25">
      <c r="A9" s="49">
        <v>2</v>
      </c>
      <c r="B9" s="1013" t="s">
        <v>1457</v>
      </c>
      <c r="C9" s="1003"/>
      <c r="D9" s="1003"/>
      <c r="E9" s="1003"/>
      <c r="F9" s="1004">
        <f ca="1">'F1'!I34/12*'F6'!M21</f>
        <v>1.0963034521961852</v>
      </c>
      <c r="G9" s="1004">
        <f ca="1">'F1'!K34/12*'F6'!M21</f>
        <v>1.0641067183063737</v>
      </c>
      <c r="H9" s="1015"/>
      <c r="I9" s="1015"/>
      <c r="J9" s="1015"/>
      <c r="K9" s="1005">
        <v>0.94</v>
      </c>
      <c r="L9" s="1005">
        <f ca="1">'F1'!M34/12*'F6'!M21</f>
        <v>1.0689987428574481</v>
      </c>
      <c r="M9" s="636">
        <f ca="1">'F1'!N34/12*'F6'!N21</f>
        <v>0.85586688353803586</v>
      </c>
      <c r="N9" s="636">
        <f ca="1">'F1'!O34/12*'F6'!O21</f>
        <v>0.85075074968402764</v>
      </c>
      <c r="O9" s="636">
        <f ca="1">'F1'!P34/12*'F6'!P21</f>
        <v>0.82925652206891154</v>
      </c>
      <c r="P9" s="636">
        <f ca="1">'F1'!Q34/12*'F6'!Q21</f>
        <v>0.784461687263317</v>
      </c>
      <c r="Q9" s="636">
        <f ca="1">'F1'!R34/12*'F6'!R21</f>
        <v>0.77878846184636075</v>
      </c>
    </row>
    <row r="10" spans="1:18" ht="30" customHeight="1" x14ac:dyDescent="0.25">
      <c r="A10" s="49">
        <v>3</v>
      </c>
      <c r="B10" s="1013" t="s">
        <v>1456</v>
      </c>
      <c r="C10" s="1003"/>
      <c r="D10" s="1003"/>
      <c r="E10" s="1003"/>
      <c r="F10" s="1004">
        <f>F8*2*0.4</f>
        <v>0.11180552533333332</v>
      </c>
      <c r="G10" s="1004">
        <f>G8*2*0.4</f>
        <v>0.11404294610773331</v>
      </c>
      <c r="H10" s="1017"/>
      <c r="I10" s="1017"/>
      <c r="J10" s="1018"/>
      <c r="K10" s="1004">
        <f t="shared" ref="K10" si="0">K8*2*0.4</f>
        <v>8.0000000000000016E-2</v>
      </c>
      <c r="L10" s="1004">
        <f>L8*2*'F6'!M20</f>
        <v>0.12879261798055727</v>
      </c>
      <c r="M10" s="1004">
        <f>M8*2*'F6'!N20</f>
        <v>0.13307799397504549</v>
      </c>
      <c r="N10" s="1004">
        <f>N8*2*'F6'!O20</f>
        <v>0.13750780239945301</v>
      </c>
      <c r="O10" s="1004">
        <f>O8*2*'F6'!P20</f>
        <v>0.14188832537123472</v>
      </c>
      <c r="P10" s="1004">
        <f>P8*2*'F6'!Q20</f>
        <v>0.14654604175472416</v>
      </c>
      <c r="Q10" s="1004">
        <f>Q8*2*'F6'!R20</f>
        <v>0.15133523443179175</v>
      </c>
    </row>
    <row r="11" spans="1:18" ht="30" customHeight="1" x14ac:dyDescent="0.25">
      <c r="A11" s="49">
        <v>4</v>
      </c>
      <c r="B11" s="1013" t="s">
        <v>474</v>
      </c>
      <c r="C11" s="1003"/>
      <c r="D11" s="1003"/>
      <c r="E11" s="1003"/>
      <c r="F11" s="1003"/>
      <c r="G11" s="1016"/>
      <c r="H11" s="1017"/>
      <c r="I11" s="1017"/>
      <c r="J11" s="1018"/>
      <c r="K11" s="1018"/>
      <c r="L11" s="1018"/>
      <c r="M11" s="1018"/>
      <c r="N11" s="1018"/>
      <c r="O11" s="1018"/>
      <c r="P11" s="1018"/>
      <c r="Q11" s="1018"/>
      <c r="R11" t="s">
        <v>501</v>
      </c>
    </row>
    <row r="12" spans="1:18" ht="21" customHeight="1" x14ac:dyDescent="0.25">
      <c r="A12" s="348"/>
      <c r="B12" s="1014" t="s">
        <v>387</v>
      </c>
      <c r="C12" s="1021">
        <f>SUM(C8:C11)</f>
        <v>0.04</v>
      </c>
      <c r="D12" s="1021">
        <f t="shared" ref="D12:Q12" si="1">SUM(D8:D11)</f>
        <v>4.0833333333333333E-2</v>
      </c>
      <c r="E12" s="1021">
        <f t="shared" si="1"/>
        <v>4.1666666666666664E-2</v>
      </c>
      <c r="F12" s="1021">
        <f t="shared" ca="1" si="1"/>
        <v>1.3478658841961852</v>
      </c>
      <c r="G12" s="1021">
        <f t="shared" ca="1" si="1"/>
        <v>1.3207033470487737</v>
      </c>
      <c r="H12" s="1021">
        <f t="shared" si="1"/>
        <v>0</v>
      </c>
      <c r="I12" s="1021">
        <f t="shared" si="1"/>
        <v>0</v>
      </c>
      <c r="J12" s="1021">
        <f t="shared" si="1"/>
        <v>0</v>
      </c>
      <c r="K12" s="1021">
        <f t="shared" si="1"/>
        <v>1.1200000000000001</v>
      </c>
      <c r="L12" s="1021">
        <f t="shared" ca="1" si="1"/>
        <v>1.358782133313702</v>
      </c>
      <c r="M12" s="1021">
        <f t="shared" ca="1" si="1"/>
        <v>1.1552923699818882</v>
      </c>
      <c r="N12" s="1021">
        <f t="shared" ca="1" si="1"/>
        <v>1.1601433050827969</v>
      </c>
      <c r="O12" s="1021">
        <f t="shared" ca="1" si="1"/>
        <v>1.1485052541541896</v>
      </c>
      <c r="P12" s="1021">
        <f t="shared" ca="1" si="1"/>
        <v>1.1141902812114464</v>
      </c>
      <c r="Q12" s="1021">
        <f t="shared" ca="1" si="1"/>
        <v>1.1192927393178922</v>
      </c>
    </row>
    <row r="13" spans="1:18" x14ac:dyDescent="0.25">
      <c r="A13" s="267"/>
      <c r="B13" s="511" t="s">
        <v>1158</v>
      </c>
      <c r="C13" s="1022">
        <v>0.125</v>
      </c>
      <c r="D13" s="1022">
        <v>0.125</v>
      </c>
      <c r="E13" s="1022">
        <v>0.125</v>
      </c>
      <c r="F13" s="1022">
        <v>0.128</v>
      </c>
      <c r="G13" s="1022">
        <v>0.128</v>
      </c>
      <c r="H13" s="1019"/>
      <c r="I13" s="1019"/>
      <c r="J13" s="1020"/>
      <c r="K13" s="1022">
        <v>0.128</v>
      </c>
      <c r="L13" s="1023">
        <f>K13</f>
        <v>0.128</v>
      </c>
      <c r="M13" s="1023">
        <f>'F6'!N22</f>
        <v>0.10650000000000001</v>
      </c>
      <c r="N13" s="1023">
        <f>'F6'!O22</f>
        <v>0.10650000000000001</v>
      </c>
      <c r="O13" s="1023">
        <f>'F6'!P22</f>
        <v>0.10650000000000001</v>
      </c>
      <c r="P13" s="1023">
        <f>'F6'!Q22</f>
        <v>0.10650000000000001</v>
      </c>
      <c r="Q13" s="1023">
        <f>'F6'!R22</f>
        <v>0.10650000000000001</v>
      </c>
    </row>
    <row r="14" spans="1:18" ht="21" customHeight="1" x14ac:dyDescent="0.25">
      <c r="A14" s="348"/>
      <c r="B14" s="1014" t="s">
        <v>388</v>
      </c>
      <c r="C14" s="1021">
        <f t="shared" ref="C14:E14" si="2">C12*C13</f>
        <v>5.0000000000000001E-3</v>
      </c>
      <c r="D14" s="1021">
        <f t="shared" si="2"/>
        <v>5.1041666666666666E-3</v>
      </c>
      <c r="E14" s="1021">
        <f t="shared" si="2"/>
        <v>5.208333333333333E-3</v>
      </c>
      <c r="F14" s="1021">
        <f ca="1">F12*F13</f>
        <v>0.1725268331771117</v>
      </c>
      <c r="G14" s="1021">
        <f t="shared" ref="G14:K14" ca="1" si="3">G12*G13</f>
        <v>0.16905002842224304</v>
      </c>
      <c r="H14" s="1021">
        <f t="shared" si="3"/>
        <v>0</v>
      </c>
      <c r="I14" s="1021">
        <f t="shared" si="3"/>
        <v>0</v>
      </c>
      <c r="J14" s="1021">
        <f t="shared" si="3"/>
        <v>0</v>
      </c>
      <c r="K14" s="1021">
        <f t="shared" si="3"/>
        <v>0.14336000000000002</v>
      </c>
      <c r="L14" s="1021">
        <f t="shared" ref="L14" ca="1" si="4">L12*L13</f>
        <v>0.17392411306415387</v>
      </c>
      <c r="M14" s="1021">
        <f t="shared" ref="M14" ca="1" si="5">M12*M13</f>
        <v>0.12303863740307111</v>
      </c>
      <c r="N14" s="1021">
        <f t="shared" ref="N14" ca="1" si="6">N12*N13</f>
        <v>0.12355526199131789</v>
      </c>
      <c r="O14" s="1021">
        <f t="shared" ref="O14" ca="1" si="7">O12*O13</f>
        <v>0.1223158095674212</v>
      </c>
      <c r="P14" s="1021">
        <f t="shared" ref="P14" ca="1" si="8">P12*P13</f>
        <v>0.11866126494901905</v>
      </c>
      <c r="Q14" s="1021">
        <f t="shared" ref="Q14" ca="1" si="9">Q12*Q13</f>
        <v>0.11920467673735553</v>
      </c>
    </row>
    <row r="15" spans="1:18" ht="21" customHeight="1" x14ac:dyDescent="0.25">
      <c r="A15" s="234"/>
      <c r="B15" s="236"/>
      <c r="C15" s="236"/>
      <c r="D15" s="236"/>
      <c r="E15" s="236"/>
      <c r="F15" s="236"/>
      <c r="G15" s="236"/>
      <c r="H15" s="236"/>
      <c r="I15" s="236"/>
      <c r="J15" s="234"/>
      <c r="K15" s="234"/>
    </row>
    <row r="16" spans="1:18" ht="21" customHeight="1" x14ac:dyDescent="0.25">
      <c r="A16" s="234"/>
      <c r="B16" s="236"/>
      <c r="C16" s="236"/>
      <c r="D16" s="236"/>
      <c r="E16" s="236"/>
      <c r="F16" s="236"/>
      <c r="G16" s="236"/>
      <c r="H16" s="236"/>
      <c r="I16" s="236"/>
      <c r="J16" s="234"/>
      <c r="K16" s="234"/>
    </row>
    <row r="17" spans="1:11" ht="21" customHeight="1" x14ac:dyDescent="0.25">
      <c r="A17" s="234"/>
      <c r="B17" s="236"/>
      <c r="C17" s="236"/>
      <c r="D17" s="236"/>
      <c r="E17" s="236"/>
      <c r="F17" s="236"/>
      <c r="G17" s="236"/>
      <c r="H17" s="1335"/>
      <c r="I17" s="1335"/>
      <c r="J17" s="1335"/>
      <c r="K17" s="422"/>
    </row>
    <row r="18" spans="1:11" ht="21" customHeight="1" x14ac:dyDescent="0.25"/>
    <row r="19" spans="1:11" ht="21" hidden="1" customHeight="1" x14ac:dyDescent="0.25">
      <c r="A19" s="237" t="s">
        <v>319</v>
      </c>
      <c r="B19" s="237"/>
      <c r="C19" s="237"/>
      <c r="D19" s="237"/>
      <c r="E19" s="237"/>
      <c r="F19" s="237"/>
      <c r="G19" s="237"/>
      <c r="H19" s="237"/>
      <c r="I19" s="237"/>
    </row>
    <row r="20" spans="1:11" ht="21" hidden="1" customHeight="1" x14ac:dyDescent="0.25">
      <c r="A20" s="245">
        <v>1</v>
      </c>
      <c r="B20" s="245" t="s">
        <v>475</v>
      </c>
      <c r="C20" s="575"/>
      <c r="D20" s="575"/>
      <c r="E20" s="575"/>
      <c r="F20" s="575"/>
      <c r="G20" s="1394"/>
      <c r="H20" s="1394"/>
      <c r="I20" s="1395"/>
    </row>
    <row r="21" spans="1:11" ht="21" hidden="1" customHeight="1" x14ac:dyDescent="0.25">
      <c r="A21" s="250">
        <v>2</v>
      </c>
      <c r="B21" s="20" t="s">
        <v>466</v>
      </c>
      <c r="C21" s="704"/>
      <c r="D21" s="704"/>
      <c r="E21" s="704"/>
      <c r="F21" s="704"/>
      <c r="G21" s="256"/>
      <c r="H21" s="256"/>
      <c r="I21" s="257"/>
    </row>
    <row r="22" spans="1:11" ht="21" hidden="1" customHeight="1" x14ac:dyDescent="0.25">
      <c r="A22" s="245">
        <v>3</v>
      </c>
      <c r="B22" s="3" t="s">
        <v>467</v>
      </c>
      <c r="C22" s="581"/>
      <c r="D22" s="581"/>
      <c r="E22" s="581"/>
      <c r="F22" s="581"/>
      <c r="G22" s="168"/>
      <c r="H22" s="168"/>
      <c r="I22" s="251"/>
    </row>
    <row r="23" spans="1:11" ht="21" hidden="1" customHeight="1" x14ac:dyDescent="0.25">
      <c r="A23" s="245">
        <v>4</v>
      </c>
      <c r="B23" s="3" t="s">
        <v>468</v>
      </c>
      <c r="C23" s="581"/>
      <c r="D23" s="581"/>
      <c r="E23" s="581"/>
      <c r="F23" s="581"/>
      <c r="G23" s="1463"/>
      <c r="H23" s="1463"/>
      <c r="I23" s="1464"/>
    </row>
    <row r="24" spans="1:11" ht="21" hidden="1" customHeight="1" x14ac:dyDescent="0.25">
      <c r="A24" s="245">
        <v>5</v>
      </c>
      <c r="B24" s="3" t="s">
        <v>470</v>
      </c>
      <c r="C24" s="581"/>
      <c r="D24" s="581"/>
      <c r="E24" s="581"/>
      <c r="F24" s="581"/>
      <c r="G24" s="168"/>
      <c r="H24" s="168"/>
      <c r="I24" s="251"/>
    </row>
    <row r="25" spans="1:11" ht="21" customHeight="1" x14ac:dyDescent="0.25"/>
    <row r="26" spans="1:11" ht="21" customHeight="1" x14ac:dyDescent="0.25"/>
    <row r="27" spans="1:11" ht="21" customHeight="1" x14ac:dyDescent="0.25"/>
    <row r="28" spans="1:11" ht="21" customHeight="1" x14ac:dyDescent="0.25"/>
    <row r="29" spans="1:11" ht="21" customHeight="1" x14ac:dyDescent="0.25"/>
    <row r="30" spans="1:11" ht="21" customHeight="1" x14ac:dyDescent="0.25"/>
    <row r="31" spans="1:11" ht="21" customHeight="1" x14ac:dyDescent="0.25"/>
    <row r="32" spans="1:11"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sheetData>
  <mergeCells count="19">
    <mergeCell ref="K5:L5"/>
    <mergeCell ref="H6:J6"/>
    <mergeCell ref="M5:Q5"/>
    <mergeCell ref="L3:M3"/>
    <mergeCell ref="N3:O3"/>
    <mergeCell ref="P3:Q3"/>
    <mergeCell ref="L4:M4"/>
    <mergeCell ref="N4:O4"/>
    <mergeCell ref="P4:Q4"/>
    <mergeCell ref="I3:J3"/>
    <mergeCell ref="I4:J4"/>
    <mergeCell ref="H17:J17"/>
    <mergeCell ref="C5:G5"/>
    <mergeCell ref="A1:B1"/>
    <mergeCell ref="G20:I20"/>
    <mergeCell ref="G23:I23"/>
    <mergeCell ref="H5:J5"/>
    <mergeCell ref="A5:A7"/>
    <mergeCell ref="B5:B7"/>
  </mergeCells>
  <pageMargins left="0.7" right="0.7" top="0.75" bottom="0.75" header="0.3" footer="0.3"/>
  <pageSetup paperSize="9" scale="49" fitToWidth="2" fitToHeight="2"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3">
    <tabColor rgb="FFFFFF00"/>
    <pageSetUpPr fitToPage="1"/>
  </sheetPr>
  <dimension ref="A1:Q34"/>
  <sheetViews>
    <sheetView showGridLines="0"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C2" sqref="C2"/>
    </sheetView>
  </sheetViews>
  <sheetFormatPr defaultRowHeight="15" x14ac:dyDescent="0.25"/>
  <cols>
    <col min="2" max="2" width="34.5703125" customWidth="1"/>
    <col min="3" max="6" width="14.7109375" style="568" bestFit="1" customWidth="1"/>
    <col min="7" max="7" width="14.7109375" bestFit="1" customWidth="1"/>
    <col min="8" max="10" width="13.140625" customWidth="1"/>
    <col min="11" max="11" width="13.140625" style="421" customWidth="1"/>
    <col min="12" max="17" width="14.7109375" bestFit="1" customWidth="1"/>
  </cols>
  <sheetData>
    <row r="1" spans="1:17" s="421" customFormat="1" x14ac:dyDescent="0.25">
      <c r="A1" s="1280" t="s">
        <v>1292</v>
      </c>
      <c r="B1" s="1280"/>
      <c r="C1" s="564"/>
      <c r="D1" s="564"/>
      <c r="E1" s="564"/>
      <c r="F1" s="564"/>
    </row>
    <row r="2" spans="1:17" ht="21" customHeight="1" x14ac:dyDescent="0.25">
      <c r="A2" s="633" t="str">
        <f>'F26'!A2:J2</f>
        <v>Name of Transmission Licensee</v>
      </c>
      <c r="B2" s="633"/>
      <c r="C2" s="633" t="str">
        <f>'F26'!C2</f>
        <v>Rosa Power Supply Company Limited</v>
      </c>
      <c r="D2" s="633"/>
      <c r="E2" s="633"/>
      <c r="F2" s="633"/>
      <c r="G2" s="633"/>
      <c r="H2" s="633"/>
      <c r="I2" s="633"/>
      <c r="J2" s="633"/>
      <c r="K2" s="432"/>
    </row>
    <row r="3" spans="1:17" ht="21" customHeight="1" x14ac:dyDescent="0.25">
      <c r="A3" s="812" t="s">
        <v>34</v>
      </c>
      <c r="B3" s="812"/>
      <c r="C3" s="812"/>
      <c r="D3" s="812"/>
      <c r="E3" s="812"/>
      <c r="F3" s="812"/>
      <c r="G3" s="812"/>
      <c r="H3" s="812"/>
      <c r="I3" s="1314"/>
      <c r="J3" s="1314"/>
      <c r="K3" s="413"/>
      <c r="L3" s="1314"/>
      <c r="M3" s="1314"/>
      <c r="N3" s="1314"/>
      <c r="O3" s="1314"/>
      <c r="P3" s="1314"/>
      <c r="Q3" s="1314"/>
    </row>
    <row r="4" spans="1:17" ht="21" customHeight="1" x14ac:dyDescent="0.25">
      <c r="A4" s="14"/>
      <c r="B4" s="14"/>
      <c r="C4" s="14"/>
      <c r="D4" s="14"/>
      <c r="E4" s="14"/>
      <c r="F4" s="14"/>
      <c r="G4" s="14"/>
      <c r="H4" s="14"/>
      <c r="I4" s="1448"/>
      <c r="J4" s="1448"/>
      <c r="K4" s="438"/>
      <c r="L4" s="1448"/>
      <c r="M4" s="1448"/>
      <c r="N4" s="1448"/>
      <c r="O4" s="1448"/>
      <c r="P4" s="1448" t="s">
        <v>434</v>
      </c>
      <c r="Q4" s="1448"/>
    </row>
    <row r="5" spans="1:17" x14ac:dyDescent="0.25">
      <c r="A5" s="1487" t="s">
        <v>44</v>
      </c>
      <c r="B5" s="1488" t="s">
        <v>49</v>
      </c>
      <c r="C5" s="1265" t="s">
        <v>1183</v>
      </c>
      <c r="D5" s="1272"/>
      <c r="E5" s="1272"/>
      <c r="F5" s="1272"/>
      <c r="G5" s="1266"/>
      <c r="H5" s="1278" t="s">
        <v>1241</v>
      </c>
      <c r="I5" s="1278"/>
      <c r="J5" s="1278"/>
      <c r="K5" s="1281" t="s">
        <v>970</v>
      </c>
      <c r="L5" s="1282"/>
      <c r="M5" s="1278" t="s">
        <v>161</v>
      </c>
      <c r="N5" s="1278"/>
      <c r="O5" s="1278"/>
      <c r="P5" s="1278"/>
      <c r="Q5" s="1278"/>
    </row>
    <row r="6" spans="1:17" s="353" customFormat="1" x14ac:dyDescent="0.25">
      <c r="A6" s="1487"/>
      <c r="B6" s="1488"/>
      <c r="C6" s="558" t="s">
        <v>987</v>
      </c>
      <c r="D6" s="558" t="s">
        <v>987</v>
      </c>
      <c r="E6" s="558" t="s">
        <v>987</v>
      </c>
      <c r="F6" s="558" t="s">
        <v>987</v>
      </c>
      <c r="G6" s="373" t="s">
        <v>987</v>
      </c>
      <c r="H6" s="1265" t="s">
        <v>987</v>
      </c>
      <c r="I6" s="1272"/>
      <c r="J6" s="1266"/>
      <c r="K6" s="416" t="s">
        <v>987</v>
      </c>
      <c r="L6" s="416" t="s">
        <v>987</v>
      </c>
      <c r="M6" s="373" t="s">
        <v>987</v>
      </c>
      <c r="N6" s="373" t="s">
        <v>987</v>
      </c>
      <c r="O6" s="373" t="s">
        <v>987</v>
      </c>
      <c r="P6" s="373" t="s">
        <v>987</v>
      </c>
      <c r="Q6" s="373" t="s">
        <v>987</v>
      </c>
    </row>
    <row r="7" spans="1:17" ht="30" x14ac:dyDescent="0.25">
      <c r="A7" s="1487"/>
      <c r="B7" s="1488"/>
      <c r="C7" s="558" t="s">
        <v>985</v>
      </c>
      <c r="D7" s="726" t="s">
        <v>985</v>
      </c>
      <c r="E7" s="726" t="s">
        <v>985</v>
      </c>
      <c r="F7" s="726" t="s">
        <v>985</v>
      </c>
      <c r="G7" s="726" t="s">
        <v>985</v>
      </c>
      <c r="H7" s="560" t="s">
        <v>977</v>
      </c>
      <c r="I7" s="559" t="s">
        <v>978</v>
      </c>
      <c r="J7" s="559" t="s">
        <v>979</v>
      </c>
      <c r="K7" s="560" t="s">
        <v>977</v>
      </c>
      <c r="L7" s="560" t="s">
        <v>980</v>
      </c>
      <c r="M7" s="559" t="s">
        <v>981</v>
      </c>
      <c r="N7" s="559" t="s">
        <v>981</v>
      </c>
      <c r="O7" s="559" t="s">
        <v>981</v>
      </c>
      <c r="P7" s="559" t="s">
        <v>981</v>
      </c>
      <c r="Q7" s="559" t="s">
        <v>981</v>
      </c>
    </row>
    <row r="8" spans="1:17" ht="31.5" x14ac:dyDescent="0.25">
      <c r="A8" s="49">
        <v>1</v>
      </c>
      <c r="B8" s="707" t="s">
        <v>1166</v>
      </c>
      <c r="C8" s="707"/>
      <c r="D8" s="707"/>
      <c r="E8" s="707"/>
      <c r="F8" s="707"/>
      <c r="G8" s="325"/>
      <c r="H8" s="325"/>
      <c r="I8" s="325"/>
      <c r="J8" s="325"/>
      <c r="K8" s="325"/>
      <c r="L8" s="325"/>
      <c r="M8" s="325"/>
      <c r="N8" s="325"/>
      <c r="O8" s="325"/>
      <c r="P8" s="325"/>
      <c r="Q8" s="325"/>
    </row>
    <row r="9" spans="1:17" ht="15.75" x14ac:dyDescent="0.25">
      <c r="A9" s="49">
        <v>2</v>
      </c>
      <c r="B9" s="707" t="s">
        <v>1165</v>
      </c>
      <c r="C9" s="707"/>
      <c r="D9" s="707"/>
      <c r="E9" s="707"/>
      <c r="F9" s="707"/>
      <c r="G9" s="325"/>
      <c r="H9" s="325"/>
      <c r="I9" s="325"/>
      <c r="J9" s="325"/>
      <c r="K9" s="325"/>
      <c r="L9" s="325"/>
      <c r="M9" s="325"/>
      <c r="N9" s="325"/>
      <c r="O9" s="325"/>
      <c r="P9" s="325"/>
      <c r="Q9" s="325"/>
    </row>
    <row r="10" spans="1:17" ht="15.75" x14ac:dyDescent="0.25">
      <c r="A10" s="817">
        <v>3</v>
      </c>
      <c r="B10" s="707" t="s">
        <v>1167</v>
      </c>
      <c r="C10" s="707"/>
      <c r="D10" s="707"/>
      <c r="E10" s="707"/>
      <c r="F10" s="707"/>
      <c r="G10" s="325"/>
      <c r="H10" s="325"/>
      <c r="I10" s="325"/>
      <c r="J10" s="325"/>
      <c r="K10" s="325"/>
      <c r="L10" s="325"/>
      <c r="M10" s="325"/>
      <c r="N10" s="325"/>
      <c r="O10" s="325"/>
      <c r="P10" s="325"/>
      <c r="Q10" s="325"/>
    </row>
    <row r="11" spans="1:17" ht="31.5" x14ac:dyDescent="0.25">
      <c r="A11" s="49">
        <v>4</v>
      </c>
      <c r="B11" s="707" t="s">
        <v>1168</v>
      </c>
      <c r="C11" s="707"/>
      <c r="D11" s="707"/>
      <c r="E11" s="707"/>
      <c r="F11" s="707"/>
      <c r="G11" s="325"/>
      <c r="H11" s="325"/>
      <c r="I11" s="325"/>
      <c r="J11" s="325"/>
      <c r="K11" s="325"/>
      <c r="L11" s="325"/>
      <c r="M11" s="325"/>
      <c r="N11" s="325"/>
      <c r="O11" s="325"/>
      <c r="P11" s="325"/>
      <c r="Q11" s="325"/>
    </row>
    <row r="12" spans="1:17" ht="31.5" customHeight="1" x14ac:dyDescent="0.25">
      <c r="A12" s="49">
        <v>5</v>
      </c>
      <c r="B12" s="708" t="s">
        <v>1169</v>
      </c>
      <c r="C12" s="708"/>
      <c r="D12" s="708"/>
      <c r="E12" s="708"/>
      <c r="F12" s="708"/>
      <c r="G12" s="325"/>
      <c r="H12" s="325"/>
      <c r="I12" s="325"/>
      <c r="J12" s="325"/>
      <c r="K12" s="325"/>
      <c r="L12" s="325"/>
      <c r="M12" s="325"/>
      <c r="N12" s="325"/>
      <c r="O12" s="325"/>
      <c r="P12" s="325"/>
      <c r="Q12" s="325"/>
    </row>
    <row r="13" spans="1:17" ht="31.5" x14ac:dyDescent="0.25">
      <c r="A13" s="49">
        <v>6</v>
      </c>
      <c r="B13" s="707" t="s">
        <v>1170</v>
      </c>
      <c r="C13" s="707"/>
      <c r="D13" s="707"/>
      <c r="E13" s="707"/>
      <c r="F13" s="707"/>
      <c r="G13" s="325"/>
      <c r="H13" s="325"/>
      <c r="I13" s="325"/>
      <c r="J13" s="325"/>
      <c r="K13" s="325"/>
      <c r="L13" s="325"/>
      <c r="M13" s="325"/>
      <c r="N13" s="325"/>
      <c r="O13" s="325"/>
      <c r="P13" s="325"/>
      <c r="Q13" s="325"/>
    </row>
    <row r="14" spans="1:17" ht="31.5" x14ac:dyDescent="0.25">
      <c r="A14" s="49">
        <v>7</v>
      </c>
      <c r="B14" s="707" t="s">
        <v>1171</v>
      </c>
      <c r="C14" s="707"/>
      <c r="D14" s="707"/>
      <c r="E14" s="707"/>
      <c r="F14" s="707"/>
      <c r="G14" s="325"/>
      <c r="H14" s="325"/>
      <c r="I14" s="325"/>
      <c r="J14" s="325"/>
      <c r="K14" s="325"/>
      <c r="L14" s="325"/>
      <c r="M14" s="325"/>
      <c r="N14" s="325"/>
      <c r="O14" s="325"/>
      <c r="P14" s="325"/>
      <c r="Q14" s="325"/>
    </row>
    <row r="15" spans="1:17" ht="31.5" customHeight="1" x14ac:dyDescent="0.25">
      <c r="A15" s="49">
        <v>8</v>
      </c>
      <c r="B15" s="707" t="s">
        <v>1172</v>
      </c>
      <c r="C15" s="707"/>
      <c r="D15" s="707"/>
      <c r="E15" s="707"/>
      <c r="F15" s="707"/>
      <c r="G15" s="325"/>
      <c r="H15" s="325"/>
      <c r="I15" s="325"/>
      <c r="J15" s="325"/>
      <c r="K15" s="325"/>
      <c r="L15" s="325"/>
      <c r="M15" s="325"/>
      <c r="N15" s="325"/>
      <c r="O15" s="325"/>
      <c r="P15" s="325"/>
      <c r="Q15" s="325"/>
    </row>
    <row r="16" spans="1:17" ht="31.5" x14ac:dyDescent="0.25">
      <c r="A16" s="817">
        <v>9</v>
      </c>
      <c r="B16" s="708" t="s">
        <v>1159</v>
      </c>
      <c r="C16" s="708"/>
      <c r="D16" s="708"/>
      <c r="E16" s="708"/>
      <c r="F16" s="708"/>
      <c r="G16" s="325"/>
      <c r="H16" s="325"/>
      <c r="I16" s="325"/>
      <c r="J16" s="325"/>
      <c r="K16" s="325"/>
      <c r="L16" s="325"/>
      <c r="M16" s="325"/>
      <c r="N16" s="325"/>
      <c r="O16" s="325"/>
      <c r="P16" s="325"/>
      <c r="Q16" s="325"/>
    </row>
    <row r="17" spans="1:17" ht="15.75" x14ac:dyDescent="0.25">
      <c r="A17" s="49">
        <v>10</v>
      </c>
      <c r="B17" s="707" t="s">
        <v>1173</v>
      </c>
      <c r="C17" s="707"/>
      <c r="D17" s="707"/>
      <c r="E17" s="707"/>
      <c r="F17" s="707"/>
      <c r="G17" s="325"/>
      <c r="H17" s="325"/>
      <c r="I17" s="325"/>
      <c r="J17" s="325"/>
      <c r="K17" s="325"/>
      <c r="L17" s="325"/>
      <c r="M17" s="325"/>
      <c r="N17" s="325"/>
      <c r="O17" s="325"/>
      <c r="P17" s="325"/>
      <c r="Q17" s="325"/>
    </row>
    <row r="18" spans="1:17" ht="32.25" customHeight="1" x14ac:dyDescent="0.25">
      <c r="A18" s="49">
        <v>11</v>
      </c>
      <c r="B18" s="708" t="s">
        <v>1160</v>
      </c>
      <c r="C18" s="708"/>
      <c r="D18" s="708"/>
      <c r="E18" s="708"/>
      <c r="F18" s="708"/>
      <c r="G18" s="292"/>
      <c r="H18" s="330"/>
      <c r="I18" s="330"/>
      <c r="J18" s="330"/>
      <c r="K18" s="330"/>
      <c r="L18" s="330"/>
      <c r="M18" s="330"/>
      <c r="N18" s="330"/>
      <c r="O18" s="330"/>
      <c r="P18" s="330"/>
      <c r="Q18" s="330"/>
    </row>
    <row r="19" spans="1:17" ht="29.25" customHeight="1" x14ac:dyDescent="0.25">
      <c r="A19" s="49">
        <v>12</v>
      </c>
      <c r="B19" s="708" t="s">
        <v>1161</v>
      </c>
      <c r="C19" s="708"/>
      <c r="D19" s="708"/>
      <c r="E19" s="708"/>
      <c r="F19" s="708"/>
      <c r="G19" s="292"/>
      <c r="H19" s="330"/>
      <c r="I19" s="330"/>
      <c r="J19" s="330"/>
      <c r="K19" s="330"/>
      <c r="L19" s="330"/>
      <c r="M19" s="330"/>
      <c r="N19" s="330"/>
      <c r="O19" s="330"/>
      <c r="P19" s="330"/>
      <c r="Q19" s="330"/>
    </row>
    <row r="20" spans="1:17" ht="23.25" customHeight="1" x14ac:dyDescent="0.25">
      <c r="A20" s="49">
        <v>13</v>
      </c>
      <c r="B20" s="708" t="s">
        <v>1162</v>
      </c>
      <c r="C20" s="708"/>
      <c r="D20" s="708"/>
      <c r="E20" s="708"/>
      <c r="F20" s="708"/>
      <c r="G20" s="292"/>
      <c r="H20" s="330"/>
      <c r="I20" s="330"/>
      <c r="J20" s="330"/>
      <c r="K20" s="330"/>
      <c r="L20" s="330"/>
      <c r="M20" s="330"/>
      <c r="N20" s="330"/>
      <c r="O20" s="330"/>
      <c r="P20" s="330"/>
      <c r="Q20" s="330"/>
    </row>
    <row r="21" spans="1:17" ht="15.75" x14ac:dyDescent="0.25">
      <c r="A21" s="585">
        <v>14</v>
      </c>
      <c r="B21" s="707" t="s">
        <v>1174</v>
      </c>
      <c r="C21" s="707"/>
      <c r="D21" s="707"/>
      <c r="E21" s="707"/>
      <c r="F21" s="707"/>
      <c r="G21" s="292"/>
      <c r="H21" s="342"/>
      <c r="I21" s="343"/>
      <c r="J21" s="343"/>
      <c r="K21" s="343"/>
      <c r="L21" s="343"/>
      <c r="M21" s="343"/>
      <c r="N21" s="343"/>
      <c r="O21" s="343"/>
      <c r="P21" s="343"/>
      <c r="Q21" s="343"/>
    </row>
    <row r="22" spans="1:17" ht="15.75" x14ac:dyDescent="0.25">
      <c r="A22" s="585">
        <v>15</v>
      </c>
      <c r="B22" s="708" t="s">
        <v>1175</v>
      </c>
      <c r="C22" s="708"/>
      <c r="D22" s="708"/>
      <c r="E22" s="708"/>
      <c r="F22" s="708"/>
      <c r="G22" s="392"/>
      <c r="H22" s="392"/>
      <c r="I22" s="392"/>
      <c r="J22" s="392"/>
      <c r="K22" s="392"/>
      <c r="L22" s="392"/>
      <c r="M22" s="392"/>
      <c r="N22" s="392"/>
      <c r="O22" s="392"/>
      <c r="P22" s="392"/>
      <c r="Q22" s="392"/>
    </row>
    <row r="23" spans="1:17" ht="21" customHeight="1" x14ac:dyDescent="0.25">
      <c r="A23" s="585">
        <v>16</v>
      </c>
      <c r="B23" s="705" t="s">
        <v>1163</v>
      </c>
      <c r="C23" s="705"/>
      <c r="D23" s="705"/>
      <c r="E23" s="705"/>
      <c r="F23" s="705"/>
      <c r="G23" s="585"/>
      <c r="H23" s="585"/>
      <c r="I23" s="585"/>
      <c r="J23" s="585"/>
      <c r="K23" s="585"/>
      <c r="L23" s="180"/>
      <c r="M23" s="180"/>
      <c r="N23" s="180"/>
      <c r="O23" s="180"/>
      <c r="P23" s="180"/>
      <c r="Q23" s="180"/>
    </row>
    <row r="24" spans="1:17" x14ac:dyDescent="0.25">
      <c r="A24" s="585">
        <v>17</v>
      </c>
      <c r="B24" s="180" t="s">
        <v>1164</v>
      </c>
      <c r="C24" s="180"/>
      <c r="D24" s="180"/>
      <c r="E24" s="180"/>
      <c r="F24" s="180"/>
      <c r="G24" s="706"/>
      <c r="H24" s="233"/>
      <c r="I24" s="252"/>
      <c r="J24" s="252"/>
      <c r="K24" s="252"/>
      <c r="L24" s="180"/>
      <c r="M24" s="180"/>
      <c r="N24" s="180"/>
      <c r="O24" s="180"/>
      <c r="P24" s="180"/>
      <c r="Q24" s="180"/>
    </row>
    <row r="25" spans="1:17" ht="21" customHeight="1" x14ac:dyDescent="0.25">
      <c r="A25" s="234"/>
      <c r="B25" s="236"/>
      <c r="C25" s="236"/>
      <c r="D25" s="236"/>
      <c r="E25" s="236"/>
      <c r="F25" s="236"/>
      <c r="G25" s="235"/>
      <c r="H25" s="398"/>
      <c r="I25" s="398"/>
      <c r="J25" s="398"/>
      <c r="K25" s="398"/>
    </row>
    <row r="26" spans="1:17" ht="21" customHeight="1" x14ac:dyDescent="0.25"/>
    <row r="27" spans="1:17" ht="21" hidden="1" customHeight="1" x14ac:dyDescent="0.25">
      <c r="A27" s="237" t="s">
        <v>319</v>
      </c>
      <c r="B27" s="237"/>
      <c r="C27" s="237"/>
      <c r="D27" s="237"/>
      <c r="E27" s="237"/>
      <c r="F27" s="237"/>
      <c r="G27" s="237"/>
      <c r="H27" s="237"/>
      <c r="I27" s="237"/>
    </row>
    <row r="28" spans="1:17" ht="21" hidden="1" customHeight="1" x14ac:dyDescent="0.25">
      <c r="A28" s="245">
        <v>1</v>
      </c>
      <c r="B28" s="245" t="s">
        <v>475</v>
      </c>
      <c r="C28" s="575"/>
      <c r="D28" s="575"/>
      <c r="E28" s="575"/>
      <c r="F28" s="575"/>
      <c r="G28" s="1394"/>
      <c r="H28" s="1394"/>
      <c r="I28" s="1395"/>
    </row>
    <row r="29" spans="1:17" ht="21" hidden="1" customHeight="1" x14ac:dyDescent="0.25">
      <c r="A29" s="250">
        <v>2</v>
      </c>
      <c r="B29" s="20" t="s">
        <v>466</v>
      </c>
      <c r="C29" s="704"/>
      <c r="D29" s="704"/>
      <c r="E29" s="704"/>
      <c r="F29" s="704"/>
      <c r="G29" s="256"/>
      <c r="H29" s="256"/>
      <c r="I29" s="257"/>
    </row>
    <row r="30" spans="1:17" ht="21" hidden="1" customHeight="1" x14ac:dyDescent="0.25">
      <c r="A30" s="245">
        <v>3</v>
      </c>
      <c r="B30" s="3" t="s">
        <v>467</v>
      </c>
      <c r="C30" s="581"/>
      <c r="D30" s="581"/>
      <c r="E30" s="581"/>
      <c r="F30" s="581"/>
      <c r="G30" s="168"/>
      <c r="H30" s="168"/>
      <c r="I30" s="251"/>
    </row>
    <row r="31" spans="1:17" ht="21" hidden="1" customHeight="1" x14ac:dyDescent="0.25">
      <c r="A31" s="245">
        <v>4</v>
      </c>
      <c r="B31" s="3" t="s">
        <v>468</v>
      </c>
      <c r="C31" s="581"/>
      <c r="D31" s="581"/>
      <c r="E31" s="581"/>
      <c r="F31" s="581"/>
      <c r="G31" s="1463"/>
      <c r="H31" s="1463"/>
      <c r="I31" s="1464"/>
    </row>
    <row r="32" spans="1:17" ht="21" hidden="1" customHeight="1" x14ac:dyDescent="0.25">
      <c r="A32" s="245">
        <v>5</v>
      </c>
      <c r="B32" s="3" t="s">
        <v>470</v>
      </c>
      <c r="C32" s="581"/>
      <c r="D32" s="581"/>
      <c r="E32" s="581"/>
      <c r="F32" s="581"/>
      <c r="G32" s="168"/>
      <c r="H32" s="168"/>
      <c r="I32" s="251"/>
    </row>
    <row r="33" spans="1:9" ht="21" customHeight="1" x14ac:dyDescent="0.25">
      <c r="A33" s="234"/>
      <c r="B33" s="236"/>
      <c r="C33" s="236"/>
      <c r="D33" s="236"/>
      <c r="E33" s="236"/>
      <c r="F33" s="236"/>
      <c r="G33" s="268"/>
      <c r="H33" s="236"/>
      <c r="I33" s="234"/>
    </row>
    <row r="34" spans="1:9" ht="21" customHeight="1" x14ac:dyDescent="0.25"/>
  </sheetData>
  <mergeCells count="18">
    <mergeCell ref="A1:B1"/>
    <mergeCell ref="M5:Q5"/>
    <mergeCell ref="L3:M3"/>
    <mergeCell ref="N3:O3"/>
    <mergeCell ref="P3:Q3"/>
    <mergeCell ref="L4:M4"/>
    <mergeCell ref="N4:O4"/>
    <mergeCell ref="P4:Q4"/>
    <mergeCell ref="K5:L5"/>
    <mergeCell ref="G28:I28"/>
    <mergeCell ref="G31:I31"/>
    <mergeCell ref="I3:J3"/>
    <mergeCell ref="A5:A7"/>
    <mergeCell ref="B5:B7"/>
    <mergeCell ref="H5:J5"/>
    <mergeCell ref="I4:J4"/>
    <mergeCell ref="H6:J6"/>
    <mergeCell ref="C5:G5"/>
  </mergeCells>
  <pageMargins left="0.7" right="0.7" top="0.75" bottom="0.75" header="0.3" footer="0.3"/>
  <pageSetup paperSize="9" scale="5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4">
    <tabColor rgb="FFFFFF00"/>
  </sheetPr>
  <dimension ref="A1:K21"/>
  <sheetViews>
    <sheetView showGridLines="0" view="pageBreakPreview" zoomScaleNormal="100" zoomScaleSheetLayoutView="100" workbookViewId="0">
      <selection activeCell="B2" sqref="B2"/>
    </sheetView>
  </sheetViews>
  <sheetFormatPr defaultRowHeight="15" x14ac:dyDescent="0.25"/>
  <cols>
    <col min="1" max="1" width="34.7109375" customWidth="1"/>
    <col min="2" max="4" width="13.140625" customWidth="1"/>
    <col min="5" max="5" width="13.140625" style="421" customWidth="1"/>
    <col min="6" max="6" width="10.5703125" customWidth="1"/>
  </cols>
  <sheetData>
    <row r="1" spans="1:11" s="421" customFormat="1" x14ac:dyDescent="0.25">
      <c r="A1" s="1280" t="s">
        <v>848</v>
      </c>
      <c r="B1" s="1280"/>
    </row>
    <row r="2" spans="1:11" ht="21" customHeight="1" x14ac:dyDescent="0.25">
      <c r="A2" s="1154" t="str">
        <f>'F27'!A2</f>
        <v>Name of Transmission Licensee</v>
      </c>
      <c r="B2" s="1154" t="str">
        <f>'F27'!C2</f>
        <v>Rosa Power Supply Company Limited</v>
      </c>
      <c r="C2" s="1154"/>
      <c r="D2" s="1154"/>
      <c r="E2" s="409"/>
    </row>
    <row r="3" spans="1:11" ht="21" customHeight="1" x14ac:dyDescent="0.25">
      <c r="A3" s="812" t="s">
        <v>1054</v>
      </c>
      <c r="B3" s="812"/>
      <c r="C3" s="812"/>
      <c r="D3" s="413"/>
      <c r="E3" s="413"/>
      <c r="F3" s="1314"/>
      <c r="G3" s="1314"/>
      <c r="H3" s="1314"/>
      <c r="I3" s="1314"/>
      <c r="J3" s="1314"/>
      <c r="K3" s="1314"/>
    </row>
    <row r="4" spans="1:11" ht="21" customHeight="1" x14ac:dyDescent="0.25">
      <c r="D4" s="420"/>
      <c r="E4" s="420"/>
      <c r="F4" s="1331"/>
      <c r="G4" s="1331"/>
      <c r="H4" s="1331"/>
      <c r="I4" s="1331"/>
      <c r="J4" s="1331" t="s">
        <v>434</v>
      </c>
      <c r="K4" s="1331"/>
    </row>
    <row r="5" spans="1:11" ht="30" x14ac:dyDescent="0.25">
      <c r="A5" s="1247" t="s">
        <v>49</v>
      </c>
      <c r="B5" s="416" t="s">
        <v>968</v>
      </c>
      <c r="C5" s="1278" t="s">
        <v>1241</v>
      </c>
      <c r="D5" s="1278"/>
      <c r="E5" s="1281" t="s">
        <v>970</v>
      </c>
      <c r="F5" s="1282"/>
      <c r="G5" s="1278" t="s">
        <v>161</v>
      </c>
      <c r="H5" s="1278"/>
      <c r="I5" s="1278"/>
      <c r="J5" s="1278"/>
      <c r="K5" s="1278"/>
    </row>
    <row r="6" spans="1:11" s="353" customFormat="1" ht="30" x14ac:dyDescent="0.25">
      <c r="A6" s="1247"/>
      <c r="B6" s="373" t="s">
        <v>987</v>
      </c>
      <c r="C6" s="1265" t="s">
        <v>987</v>
      </c>
      <c r="D6" s="1266"/>
      <c r="E6" s="416" t="s">
        <v>987</v>
      </c>
      <c r="F6" s="416" t="s">
        <v>987</v>
      </c>
      <c r="G6" s="373" t="s">
        <v>987</v>
      </c>
      <c r="H6" s="373" t="s">
        <v>987</v>
      </c>
      <c r="I6" s="373" t="s">
        <v>987</v>
      </c>
      <c r="J6" s="373" t="s">
        <v>987</v>
      </c>
      <c r="K6" s="373" t="s">
        <v>987</v>
      </c>
    </row>
    <row r="7" spans="1:11" ht="30" x14ac:dyDescent="0.25">
      <c r="A7" s="1247"/>
      <c r="B7" s="900" t="s">
        <v>976</v>
      </c>
      <c r="C7" s="902" t="s">
        <v>977</v>
      </c>
      <c r="D7" s="901" t="s">
        <v>979</v>
      </c>
      <c r="E7" s="902" t="s">
        <v>977</v>
      </c>
      <c r="F7" s="902" t="s">
        <v>980</v>
      </c>
      <c r="G7" s="901" t="s">
        <v>981</v>
      </c>
      <c r="H7" s="901" t="s">
        <v>981</v>
      </c>
      <c r="I7" s="901" t="s">
        <v>981</v>
      </c>
      <c r="J7" s="901" t="s">
        <v>981</v>
      </c>
      <c r="K7" s="901" t="s">
        <v>981</v>
      </c>
    </row>
    <row r="8" spans="1:11" ht="32.25" customHeight="1" x14ac:dyDescent="0.25">
      <c r="A8" s="2" t="s">
        <v>1055</v>
      </c>
      <c r="B8" s="180"/>
      <c r="C8" s="180"/>
      <c r="D8" s="180"/>
      <c r="E8" s="180"/>
      <c r="F8" s="180"/>
      <c r="G8" s="180"/>
      <c r="H8" s="180"/>
      <c r="I8" s="180"/>
      <c r="J8" s="180"/>
      <c r="K8" s="180"/>
    </row>
    <row r="9" spans="1:11" ht="30" x14ac:dyDescent="0.25">
      <c r="A9" s="2" t="s">
        <v>1056</v>
      </c>
      <c r="B9" s="21"/>
      <c r="C9" s="21"/>
      <c r="D9" s="21"/>
      <c r="E9" s="356"/>
      <c r="F9" s="356"/>
      <c r="G9" s="356"/>
      <c r="H9" s="356"/>
      <c r="I9" s="356"/>
      <c r="J9" s="356"/>
      <c r="K9" s="356"/>
    </row>
    <row r="10" spans="1:11" ht="30" x14ac:dyDescent="0.25">
      <c r="A10" s="2" t="s">
        <v>1057</v>
      </c>
      <c r="B10" s="21"/>
      <c r="C10" s="21"/>
      <c r="D10" s="21"/>
      <c r="E10" s="356"/>
      <c r="F10" s="356"/>
      <c r="G10" s="356"/>
      <c r="H10" s="356"/>
      <c r="I10" s="356"/>
      <c r="J10" s="356"/>
      <c r="K10" s="356"/>
    </row>
    <row r="11" spans="1:11" ht="21" customHeight="1" x14ac:dyDescent="0.25">
      <c r="A11" s="174"/>
      <c r="B11" s="158"/>
      <c r="C11" s="158"/>
      <c r="D11" s="158"/>
      <c r="E11" s="404"/>
      <c r="F11" s="158"/>
    </row>
    <row r="12" spans="1:11" ht="21" customHeight="1" x14ac:dyDescent="0.25"/>
    <row r="13" spans="1:11" ht="21" customHeight="1" x14ac:dyDescent="0.25">
      <c r="C13" s="398"/>
      <c r="D13" s="398"/>
      <c r="E13" s="398"/>
    </row>
    <row r="14" spans="1:11" ht="21" customHeight="1" x14ac:dyDescent="0.25"/>
    <row r="15" spans="1:11" ht="21" hidden="1" customHeight="1" x14ac:dyDescent="0.25">
      <c r="A15" s="237" t="s">
        <v>319</v>
      </c>
      <c r="B15" s="237"/>
      <c r="C15" s="237"/>
      <c r="D15" s="237"/>
      <c r="E15" s="237"/>
      <c r="F15" s="237"/>
    </row>
    <row r="16" spans="1:11" ht="21" hidden="1" customHeight="1" x14ac:dyDescent="0.25">
      <c r="A16" s="245">
        <v>1</v>
      </c>
      <c r="B16" s="245" t="s">
        <v>475</v>
      </c>
      <c r="C16" s="1394"/>
      <c r="D16" s="1394"/>
      <c r="E16" s="1394"/>
      <c r="F16" s="1395"/>
    </row>
    <row r="17" spans="1:6" ht="21" hidden="1" customHeight="1" x14ac:dyDescent="0.25">
      <c r="A17" s="250">
        <v>2</v>
      </c>
      <c r="B17" s="20" t="s">
        <v>466</v>
      </c>
      <c r="C17" s="256"/>
      <c r="D17" s="256"/>
      <c r="E17" s="256"/>
      <c r="F17" s="257"/>
    </row>
    <row r="18" spans="1:6" ht="21" hidden="1" customHeight="1" x14ac:dyDescent="0.25">
      <c r="A18" s="245">
        <v>3</v>
      </c>
      <c r="B18" s="3" t="s">
        <v>467</v>
      </c>
      <c r="C18" s="168"/>
      <c r="D18" s="168"/>
      <c r="E18" s="428"/>
      <c r="F18" s="251"/>
    </row>
    <row r="19" spans="1:6" ht="21" hidden="1" customHeight="1" x14ac:dyDescent="0.25">
      <c r="A19" s="245">
        <v>4</v>
      </c>
      <c r="B19" s="3" t="s">
        <v>468</v>
      </c>
      <c r="C19" s="1463"/>
      <c r="D19" s="1463"/>
      <c r="E19" s="1463"/>
      <c r="F19" s="1464"/>
    </row>
    <row r="20" spans="1:6" ht="21" hidden="1" customHeight="1" x14ac:dyDescent="0.25">
      <c r="A20" s="245">
        <v>5</v>
      </c>
      <c r="B20" s="3" t="s">
        <v>470</v>
      </c>
      <c r="C20" s="168"/>
      <c r="D20" s="168"/>
      <c r="E20" s="428"/>
      <c r="F20" s="251"/>
    </row>
    <row r="21" spans="1:6" hidden="1" x14ac:dyDescent="0.25"/>
  </sheetData>
  <mergeCells count="14">
    <mergeCell ref="G5:K5"/>
    <mergeCell ref="F3:G3"/>
    <mergeCell ref="H3:I3"/>
    <mergeCell ref="J3:K3"/>
    <mergeCell ref="F4:G4"/>
    <mergeCell ref="H4:I4"/>
    <mergeCell ref="J4:K4"/>
    <mergeCell ref="C19:F19"/>
    <mergeCell ref="C5:D5"/>
    <mergeCell ref="C16:F16"/>
    <mergeCell ref="A1:B1"/>
    <mergeCell ref="E5:F5"/>
    <mergeCell ref="C6:D6"/>
    <mergeCell ref="A5:A7"/>
  </mergeCells>
  <pageMargins left="0.7" right="0.7" top="0.75" bottom="0.75" header="0.3" footer="0.3"/>
  <pageSetup paperSize="9"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D37"/>
  <sheetViews>
    <sheetView showGridLines="0" view="pageBreakPreview" zoomScale="110" zoomScaleNormal="100" zoomScaleSheetLayoutView="110" workbookViewId="0">
      <selection activeCell="F4" sqref="F4"/>
    </sheetView>
  </sheetViews>
  <sheetFormatPr defaultRowHeight="15" x14ac:dyDescent="0.25"/>
  <cols>
    <col min="1" max="1" width="5.5703125" style="362" customWidth="1"/>
    <col min="2" max="2" width="42.140625" style="363" customWidth="1"/>
    <col min="3" max="4" width="14.28515625" style="362" bestFit="1" customWidth="1"/>
    <col min="5" max="16384" width="9.140625" style="362"/>
  </cols>
  <sheetData>
    <row r="1" spans="1:4" x14ac:dyDescent="0.25">
      <c r="A1" s="1239" t="s">
        <v>808</v>
      </c>
      <c r="B1" s="1239"/>
    </row>
    <row r="2" spans="1:4" x14ac:dyDescent="0.25">
      <c r="A2" s="1244" t="s">
        <v>47</v>
      </c>
      <c r="B2" s="1244"/>
      <c r="C2" s="1154" t="s">
        <v>1473</v>
      </c>
    </row>
    <row r="3" spans="1:4" ht="21" customHeight="1" x14ac:dyDescent="0.25">
      <c r="A3" s="813" t="s">
        <v>807</v>
      </c>
      <c r="B3" s="813"/>
      <c r="C3" s="813"/>
      <c r="D3" s="813"/>
    </row>
    <row r="4" spans="1:4" ht="21" customHeight="1" x14ac:dyDescent="0.25">
      <c r="A4" s="469"/>
      <c r="B4" s="470"/>
      <c r="C4" s="471"/>
      <c r="D4" s="408" t="s">
        <v>210</v>
      </c>
    </row>
    <row r="5" spans="1:4" ht="35.25" customHeight="1" x14ac:dyDescent="0.25">
      <c r="A5" s="1246" t="s">
        <v>384</v>
      </c>
      <c r="B5" s="1247" t="s">
        <v>49</v>
      </c>
      <c r="C5" s="591" t="str">
        <f>'S1'!C5</f>
        <v>Year</v>
      </c>
      <c r="D5" s="1082" t="str">
        <f>'S1'!D5</f>
        <v>Year</v>
      </c>
    </row>
    <row r="6" spans="1:4" ht="21" customHeight="1" x14ac:dyDescent="0.25">
      <c r="A6" s="1246"/>
      <c r="B6" s="1247"/>
      <c r="C6" s="1082" t="str">
        <f>'S1'!C6</f>
        <v>FY 2019-20</v>
      </c>
      <c r="D6" s="1082" t="str">
        <f>'S1'!D6</f>
        <v>FY 2020-21</v>
      </c>
    </row>
    <row r="7" spans="1:4" ht="21" customHeight="1" x14ac:dyDescent="0.25">
      <c r="A7" s="473" t="s">
        <v>50</v>
      </c>
      <c r="B7" s="365" t="s">
        <v>915</v>
      </c>
      <c r="C7" s="474"/>
      <c r="D7" s="474"/>
    </row>
    <row r="8" spans="1:4" ht="21" customHeight="1" x14ac:dyDescent="0.25">
      <c r="A8" s="6" t="s">
        <v>919</v>
      </c>
      <c r="B8" s="19" t="s">
        <v>918</v>
      </c>
      <c r="C8" s="368"/>
      <c r="D8" s="368"/>
    </row>
    <row r="9" spans="1:4" ht="21" customHeight="1" x14ac:dyDescent="0.25">
      <c r="A9" s="6" t="s">
        <v>920</v>
      </c>
      <c r="B9" s="18" t="s">
        <v>926</v>
      </c>
      <c r="C9" s="861">
        <f>'F7'!K8-F23A!J13</f>
        <v>23.672812910200001</v>
      </c>
      <c r="D9" s="861">
        <f>'F7'!M8-F23A!L13</f>
        <v>22.425255669832463</v>
      </c>
    </row>
    <row r="10" spans="1:4" ht="21" customHeight="1" x14ac:dyDescent="0.25">
      <c r="A10" s="6" t="s">
        <v>921</v>
      </c>
      <c r="B10" s="18" t="s">
        <v>925</v>
      </c>
      <c r="C10" s="368"/>
      <c r="D10" s="368"/>
    </row>
    <row r="11" spans="1:4" x14ac:dyDescent="0.25">
      <c r="A11" s="6" t="s">
        <v>922</v>
      </c>
      <c r="B11" s="18" t="s">
        <v>924</v>
      </c>
      <c r="C11" s="368"/>
      <c r="D11" s="368"/>
    </row>
    <row r="12" spans="1:4" ht="21" customHeight="1" x14ac:dyDescent="0.25">
      <c r="A12" s="45" t="s">
        <v>923</v>
      </c>
      <c r="B12" s="19" t="s">
        <v>927</v>
      </c>
      <c r="C12" s="368"/>
      <c r="D12" s="368"/>
    </row>
    <row r="13" spans="1:4" ht="21" customHeight="1" x14ac:dyDescent="0.25">
      <c r="A13" s="6" t="s">
        <v>920</v>
      </c>
      <c r="B13" s="18" t="s">
        <v>929</v>
      </c>
      <c r="C13" s="368"/>
      <c r="D13" s="368"/>
    </row>
    <row r="14" spans="1:4" ht="21" customHeight="1" x14ac:dyDescent="0.25">
      <c r="A14" s="6" t="s">
        <v>921</v>
      </c>
      <c r="B14" s="18" t="s">
        <v>928</v>
      </c>
      <c r="C14" s="368"/>
      <c r="D14" s="368"/>
    </row>
    <row r="15" spans="1:4" ht="21" customHeight="1" x14ac:dyDescent="0.25">
      <c r="A15" s="6" t="s">
        <v>932</v>
      </c>
      <c r="B15" s="18" t="s">
        <v>930</v>
      </c>
      <c r="C15" s="368"/>
      <c r="D15" s="368"/>
    </row>
    <row r="16" spans="1:4" ht="21" customHeight="1" x14ac:dyDescent="0.25">
      <c r="A16" s="6" t="s">
        <v>933</v>
      </c>
      <c r="B16" s="18" t="s">
        <v>931</v>
      </c>
      <c r="C16" s="368"/>
      <c r="D16" s="368"/>
    </row>
    <row r="17" spans="1:4" ht="21" customHeight="1" x14ac:dyDescent="0.25">
      <c r="A17" s="6" t="s">
        <v>922</v>
      </c>
      <c r="B17" s="18" t="s">
        <v>934</v>
      </c>
      <c r="C17" s="368"/>
      <c r="D17" s="368"/>
    </row>
    <row r="18" spans="1:4" ht="24" customHeight="1" x14ac:dyDescent="0.25">
      <c r="A18" s="6"/>
      <c r="B18" s="130" t="s">
        <v>916</v>
      </c>
      <c r="C18" s="861">
        <f>C9</f>
        <v>23.672812910200001</v>
      </c>
      <c r="D18" s="861">
        <f>D9</f>
        <v>22.425255669832463</v>
      </c>
    </row>
    <row r="19" spans="1:4" ht="30" customHeight="1" x14ac:dyDescent="0.25">
      <c r="A19" s="6"/>
      <c r="B19" s="72"/>
      <c r="C19" s="368"/>
      <c r="D19" s="368"/>
    </row>
    <row r="20" spans="1:4" ht="21" customHeight="1" x14ac:dyDescent="0.25">
      <c r="A20" s="473" t="s">
        <v>52</v>
      </c>
      <c r="B20" s="475" t="s">
        <v>917</v>
      </c>
      <c r="C20" s="368"/>
      <c r="D20" s="368"/>
    </row>
    <row r="21" spans="1:4" ht="21" customHeight="1" x14ac:dyDescent="0.25">
      <c r="A21" s="45" t="s">
        <v>945</v>
      </c>
      <c r="B21" s="19" t="s">
        <v>336</v>
      </c>
      <c r="C21" s="368"/>
      <c r="D21" s="368"/>
    </row>
    <row r="22" spans="1:4" ht="21" customHeight="1" x14ac:dyDescent="0.25">
      <c r="A22" s="6" t="s">
        <v>920</v>
      </c>
      <c r="B22" s="18" t="s">
        <v>936</v>
      </c>
      <c r="C22" s="861">
        <f>'F25'!K8</f>
        <v>9.9870000000000001</v>
      </c>
      <c r="D22" s="861">
        <f>'F25'!M8</f>
        <v>9.9870000000000001</v>
      </c>
    </row>
    <row r="23" spans="1:4" ht="21" customHeight="1" x14ac:dyDescent="0.25">
      <c r="A23" s="6" t="s">
        <v>921</v>
      </c>
      <c r="B23" s="18" t="s">
        <v>938</v>
      </c>
      <c r="C23" s="368"/>
      <c r="D23" s="368"/>
    </row>
    <row r="24" spans="1:4" ht="21" customHeight="1" x14ac:dyDescent="0.25">
      <c r="A24" s="45" t="s">
        <v>937</v>
      </c>
      <c r="B24" s="19" t="s">
        <v>939</v>
      </c>
      <c r="C24" s="368"/>
      <c r="D24" s="368"/>
    </row>
    <row r="25" spans="1:4" ht="21" customHeight="1" x14ac:dyDescent="0.25">
      <c r="A25" s="45">
        <v>1</v>
      </c>
      <c r="B25" s="19" t="s">
        <v>944</v>
      </c>
      <c r="C25" s="368"/>
      <c r="D25" s="368"/>
    </row>
    <row r="26" spans="1:4" ht="21" customHeight="1" x14ac:dyDescent="0.25">
      <c r="A26" s="6" t="s">
        <v>920</v>
      </c>
      <c r="B26" s="15" t="s">
        <v>941</v>
      </c>
      <c r="C26" s="861">
        <f>'F24'!C10</f>
        <v>13.68</v>
      </c>
      <c r="D26" s="861">
        <f>'F24'!E10</f>
        <v>12.43244275963246</v>
      </c>
    </row>
    <row r="27" spans="1:4" ht="21" customHeight="1" x14ac:dyDescent="0.25">
      <c r="A27" s="6" t="s">
        <v>921</v>
      </c>
      <c r="B27" s="15" t="s">
        <v>940</v>
      </c>
      <c r="C27" s="368"/>
      <c r="D27" s="368"/>
    </row>
    <row r="28" spans="1:4" ht="21" customHeight="1" x14ac:dyDescent="0.25">
      <c r="A28" s="45">
        <v>2</v>
      </c>
      <c r="B28" s="19" t="s">
        <v>943</v>
      </c>
      <c r="C28" s="368"/>
      <c r="D28" s="368"/>
    </row>
    <row r="29" spans="1:4" ht="21" customHeight="1" x14ac:dyDescent="0.25">
      <c r="A29" s="6" t="s">
        <v>920</v>
      </c>
      <c r="B29" s="15" t="s">
        <v>941</v>
      </c>
      <c r="C29" s="368"/>
      <c r="D29" s="368"/>
    </row>
    <row r="30" spans="1:4" ht="29.25" customHeight="1" x14ac:dyDescent="0.25">
      <c r="A30" s="6" t="s">
        <v>921</v>
      </c>
      <c r="B30" s="15" t="s">
        <v>942</v>
      </c>
      <c r="C30" s="368"/>
      <c r="D30" s="368"/>
    </row>
    <row r="31" spans="1:4" ht="21" customHeight="1" x14ac:dyDescent="0.25">
      <c r="A31" s="6" t="s">
        <v>922</v>
      </c>
      <c r="B31" s="15" t="s">
        <v>940</v>
      </c>
      <c r="C31" s="368"/>
      <c r="D31" s="368"/>
    </row>
    <row r="32" spans="1:4" ht="21" customHeight="1" thickBot="1" x14ac:dyDescent="0.3">
      <c r="A32" s="476"/>
      <c r="B32" s="477" t="s">
        <v>935</v>
      </c>
      <c r="C32" s="861">
        <f>SUM(C22,C26)</f>
        <v>23.667000000000002</v>
      </c>
      <c r="D32" s="861">
        <f>SUM(D22,D26)</f>
        <v>22.41944275963246</v>
      </c>
    </row>
    <row r="33" ht="21" customHeight="1" thickTop="1" x14ac:dyDescent="0.25"/>
    <row r="34" ht="21" customHeight="1" x14ac:dyDescent="0.25"/>
    <row r="35" ht="21" customHeight="1" x14ac:dyDescent="0.25"/>
    <row r="36" ht="21" customHeight="1" x14ac:dyDescent="0.25"/>
    <row r="37" ht="21" customHeight="1" x14ac:dyDescent="0.25"/>
  </sheetData>
  <mergeCells count="4">
    <mergeCell ref="A1:B1"/>
    <mergeCell ref="A2:B2"/>
    <mergeCell ref="A5:A6"/>
    <mergeCell ref="B5:B6"/>
  </mergeCells>
  <pageMargins left="0.7" right="0.7" top="0.75" bottom="0.75" header="0.3" footer="0.3"/>
  <pageSetup paperSize="9" scale="71"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5">
    <tabColor rgb="FFFFFF00"/>
    <pageSetUpPr fitToPage="1"/>
  </sheetPr>
  <dimension ref="A1:R28"/>
  <sheetViews>
    <sheetView showGridLines="0" view="pageBreakPreview" zoomScale="90" zoomScaleNormal="100" zoomScaleSheetLayoutView="90" workbookViewId="0">
      <pane xSplit="3" ySplit="7" topLeftCell="D8" activePane="bottomRight" state="frozen"/>
      <selection pane="topRight" activeCell="D1" sqref="D1"/>
      <selection pane="bottomLeft" activeCell="A8" sqref="A8"/>
      <selection pane="bottomRight" activeCell="C2" sqref="C2"/>
    </sheetView>
  </sheetViews>
  <sheetFormatPr defaultRowHeight="15" x14ac:dyDescent="0.25"/>
  <cols>
    <col min="2" max="2" width="34.5703125" customWidth="1"/>
    <col min="3" max="3" width="13.140625" customWidth="1"/>
    <col min="4" max="7" width="13.140625" style="568" customWidth="1"/>
    <col min="8" max="11" width="13.140625" customWidth="1"/>
    <col min="12" max="12" width="13.140625" style="421" customWidth="1"/>
    <col min="13" max="13" width="12.140625" customWidth="1"/>
    <col min="14" max="18" width="12.85546875" bestFit="1" customWidth="1"/>
  </cols>
  <sheetData>
    <row r="1" spans="1:18" s="421" customFormat="1" x14ac:dyDescent="0.25">
      <c r="A1" s="1280" t="s">
        <v>622</v>
      </c>
      <c r="B1" s="1280"/>
      <c r="D1" s="568"/>
      <c r="E1" s="568"/>
      <c r="F1" s="568"/>
      <c r="G1" s="568"/>
    </row>
    <row r="2" spans="1:18" ht="21" customHeight="1" x14ac:dyDescent="0.25">
      <c r="A2" s="633" t="str">
        <f>'F27'!A2</f>
        <v>Name of Transmission Licensee</v>
      </c>
      <c r="B2" s="633"/>
      <c r="C2" s="633" t="str">
        <f>'F28'!B2</f>
        <v>Rosa Power Supply Company Limited</v>
      </c>
      <c r="D2" s="633"/>
      <c r="E2" s="633"/>
      <c r="F2" s="633"/>
      <c r="G2" s="633"/>
      <c r="H2" s="633"/>
      <c r="I2" s="633"/>
      <c r="J2" s="633"/>
      <c r="K2" s="633"/>
      <c r="L2" s="432"/>
    </row>
    <row r="3" spans="1:18" ht="21" customHeight="1" x14ac:dyDescent="0.25">
      <c r="A3" s="812" t="s">
        <v>35</v>
      </c>
      <c r="B3" s="812"/>
      <c r="C3" s="812"/>
      <c r="D3" s="812"/>
      <c r="E3" s="812"/>
      <c r="F3" s="812"/>
      <c r="G3" s="812"/>
      <c r="H3" s="812"/>
      <c r="I3" s="812"/>
      <c r="J3" s="1314"/>
      <c r="K3" s="1314"/>
      <c r="L3" s="413"/>
      <c r="M3" s="1314"/>
      <c r="N3" s="1314"/>
      <c r="O3" s="1314"/>
      <c r="P3" s="1314"/>
      <c r="Q3" s="1314"/>
      <c r="R3" s="1314"/>
    </row>
    <row r="4" spans="1:18" ht="21" customHeight="1" x14ac:dyDescent="0.25">
      <c r="A4" s="14"/>
      <c r="B4" s="14"/>
      <c r="C4" s="14"/>
      <c r="D4" s="14"/>
      <c r="E4" s="14"/>
      <c r="F4" s="14"/>
      <c r="G4" s="14"/>
      <c r="H4" s="14"/>
      <c r="I4" s="14"/>
      <c r="J4" s="1490"/>
      <c r="K4" s="1490"/>
      <c r="L4" s="439"/>
      <c r="M4" s="1490"/>
      <c r="N4" s="1490"/>
      <c r="O4" s="1490"/>
      <c r="P4" s="1490"/>
      <c r="Q4" s="1490" t="s">
        <v>210</v>
      </c>
      <c r="R4" s="1490"/>
    </row>
    <row r="5" spans="1:18" ht="21" customHeight="1" x14ac:dyDescent="0.25">
      <c r="A5" s="1246" t="s">
        <v>44</v>
      </c>
      <c r="B5" s="1247" t="s">
        <v>49</v>
      </c>
      <c r="C5" s="1247" t="s">
        <v>1013</v>
      </c>
      <c r="D5" s="1265" t="s">
        <v>1064</v>
      </c>
      <c r="E5" s="1272"/>
      <c r="F5" s="1272"/>
      <c r="G5" s="1272"/>
      <c r="H5" s="1266"/>
      <c r="I5" s="1278" t="s">
        <v>969</v>
      </c>
      <c r="J5" s="1278"/>
      <c r="K5" s="1278"/>
      <c r="L5" s="1281" t="s">
        <v>970</v>
      </c>
      <c r="M5" s="1282"/>
      <c r="N5" s="1278" t="s">
        <v>161</v>
      </c>
      <c r="O5" s="1278"/>
      <c r="P5" s="1278"/>
      <c r="Q5" s="1278"/>
      <c r="R5" s="1278"/>
    </row>
    <row r="6" spans="1:18" s="353" customFormat="1" x14ac:dyDescent="0.25">
      <c r="A6" s="1246"/>
      <c r="B6" s="1247"/>
      <c r="C6" s="1247"/>
      <c r="D6" s="558" t="s">
        <v>987</v>
      </c>
      <c r="E6" s="558" t="s">
        <v>987</v>
      </c>
      <c r="F6" s="558" t="s">
        <v>987</v>
      </c>
      <c r="G6" s="558" t="s">
        <v>987</v>
      </c>
      <c r="H6" s="373" t="s">
        <v>987</v>
      </c>
      <c r="I6" s="1265" t="s">
        <v>987</v>
      </c>
      <c r="J6" s="1272"/>
      <c r="K6" s="1266"/>
      <c r="L6" s="416" t="s">
        <v>987</v>
      </c>
      <c r="M6" s="416" t="s">
        <v>987</v>
      </c>
      <c r="N6" s="373" t="s">
        <v>987</v>
      </c>
      <c r="O6" s="373" t="s">
        <v>987</v>
      </c>
      <c r="P6" s="373" t="s">
        <v>987</v>
      </c>
      <c r="Q6" s="373" t="s">
        <v>987</v>
      </c>
      <c r="R6" s="373" t="s">
        <v>987</v>
      </c>
    </row>
    <row r="7" spans="1:18" ht="30" x14ac:dyDescent="0.25">
      <c r="A7" s="1246"/>
      <c r="B7" s="1247"/>
      <c r="C7" s="1492"/>
      <c r="D7" s="558" t="s">
        <v>985</v>
      </c>
      <c r="E7" s="726" t="s">
        <v>985</v>
      </c>
      <c r="F7" s="726" t="s">
        <v>985</v>
      </c>
      <c r="G7" s="726" t="s">
        <v>985</v>
      </c>
      <c r="H7" s="726" t="s">
        <v>985</v>
      </c>
      <c r="I7" s="560" t="s">
        <v>977</v>
      </c>
      <c r="J7" s="559" t="s">
        <v>978</v>
      </c>
      <c r="K7" s="559" t="s">
        <v>979</v>
      </c>
      <c r="L7" s="560" t="s">
        <v>977</v>
      </c>
      <c r="M7" s="560" t="s">
        <v>980</v>
      </c>
      <c r="N7" s="559" t="s">
        <v>981</v>
      </c>
      <c r="O7" s="559" t="s">
        <v>981</v>
      </c>
      <c r="P7" s="559" t="s">
        <v>981</v>
      </c>
      <c r="Q7" s="559" t="s">
        <v>981</v>
      </c>
      <c r="R7" s="559" t="s">
        <v>981</v>
      </c>
    </row>
    <row r="8" spans="1:18" ht="21" customHeight="1" x14ac:dyDescent="0.25">
      <c r="A8" s="19" t="s">
        <v>429</v>
      </c>
      <c r="B8" s="15" t="s">
        <v>456</v>
      </c>
      <c r="C8" s="43" t="s">
        <v>429</v>
      </c>
      <c r="D8" s="43"/>
      <c r="E8" s="43"/>
      <c r="F8" s="43"/>
      <c r="G8" s="43"/>
      <c r="H8" s="288"/>
      <c r="I8" s="227"/>
      <c r="J8" s="227"/>
      <c r="K8" s="227"/>
      <c r="L8" s="227"/>
      <c r="M8" s="227"/>
      <c r="N8" s="227"/>
      <c r="O8" s="227"/>
      <c r="P8" s="227"/>
      <c r="Q8" s="227"/>
      <c r="R8" s="227"/>
    </row>
    <row r="9" spans="1:18" ht="21" customHeight="1" x14ac:dyDescent="0.25">
      <c r="A9" s="15"/>
      <c r="B9" s="15" t="s">
        <v>457</v>
      </c>
      <c r="C9" s="43" t="s">
        <v>254</v>
      </c>
      <c r="D9" s="43"/>
      <c r="E9" s="43"/>
      <c r="F9" s="43"/>
      <c r="G9" s="43"/>
      <c r="H9" s="288"/>
      <c r="I9" s="227"/>
      <c r="J9" s="227"/>
      <c r="K9" s="227"/>
      <c r="L9" s="227"/>
      <c r="M9" s="227"/>
      <c r="N9" s="227"/>
      <c r="O9" s="227"/>
      <c r="P9" s="227"/>
      <c r="Q9" s="227"/>
      <c r="R9" s="227"/>
    </row>
    <row r="10" spans="1:18" ht="21" customHeight="1" x14ac:dyDescent="0.25">
      <c r="A10" s="15"/>
      <c r="B10" s="15" t="s">
        <v>1014</v>
      </c>
      <c r="C10" s="43" t="s">
        <v>626</v>
      </c>
      <c r="D10" s="43"/>
      <c r="E10" s="43"/>
      <c r="F10" s="43"/>
      <c r="G10" s="43"/>
      <c r="H10" s="288"/>
      <c r="I10" s="288"/>
      <c r="J10" s="288"/>
      <c r="K10" s="288"/>
      <c r="L10" s="288"/>
      <c r="M10" s="288"/>
      <c r="N10" s="288"/>
      <c r="O10" s="288"/>
      <c r="P10" s="288"/>
      <c r="Q10" s="288"/>
      <c r="R10" s="288"/>
    </row>
    <row r="11" spans="1:18" ht="34.5" customHeight="1" x14ac:dyDescent="0.25">
      <c r="A11" s="19" t="s">
        <v>458</v>
      </c>
      <c r="B11" s="15" t="s">
        <v>460</v>
      </c>
      <c r="C11" s="43" t="s">
        <v>162</v>
      </c>
      <c r="D11" s="43"/>
      <c r="E11" s="43"/>
      <c r="F11" s="43"/>
      <c r="G11" s="43"/>
      <c r="H11" s="288"/>
      <c r="I11" s="227"/>
      <c r="J11" s="227"/>
      <c r="K11" s="227"/>
      <c r="L11" s="227"/>
      <c r="M11" s="227"/>
      <c r="N11" s="227"/>
      <c r="O11" s="227"/>
      <c r="P11" s="227"/>
      <c r="Q11" s="227"/>
      <c r="R11" s="227"/>
    </row>
    <row r="12" spans="1:18" ht="46.5" customHeight="1" x14ac:dyDescent="0.25">
      <c r="A12" s="15"/>
      <c r="B12" s="15" t="s">
        <v>464</v>
      </c>
      <c r="C12" s="43" t="s">
        <v>252</v>
      </c>
      <c r="D12" s="43"/>
      <c r="E12" s="43"/>
      <c r="F12" s="43"/>
      <c r="G12" s="43"/>
      <c r="H12" s="288"/>
      <c r="I12" s="227"/>
      <c r="J12" s="227"/>
      <c r="K12" s="227"/>
      <c r="L12" s="227"/>
      <c r="M12" s="227"/>
      <c r="N12" s="227"/>
      <c r="O12" s="227"/>
      <c r="P12" s="227"/>
      <c r="Q12" s="227"/>
      <c r="R12" s="227"/>
    </row>
    <row r="13" spans="1:18" ht="45.75" customHeight="1" x14ac:dyDescent="0.25">
      <c r="A13" s="15"/>
      <c r="B13" s="15" t="s">
        <v>461</v>
      </c>
      <c r="C13" s="43" t="s">
        <v>462</v>
      </c>
      <c r="D13" s="43"/>
      <c r="E13" s="43"/>
      <c r="F13" s="43"/>
      <c r="G13" s="43"/>
      <c r="H13" s="287">
        <v>0.4</v>
      </c>
      <c r="I13" s="227"/>
      <c r="J13" s="227"/>
      <c r="K13" s="227"/>
      <c r="L13" s="227"/>
      <c r="M13" s="227"/>
      <c r="N13" s="227"/>
      <c r="O13" s="227"/>
      <c r="P13" s="227"/>
      <c r="Q13" s="227"/>
      <c r="R13" s="227"/>
    </row>
    <row r="14" spans="1:18" ht="30" x14ac:dyDescent="0.25">
      <c r="A14" s="19" t="s">
        <v>459</v>
      </c>
      <c r="B14" s="397" t="s">
        <v>998</v>
      </c>
      <c r="C14" s="143" t="s">
        <v>463</v>
      </c>
      <c r="D14" s="143"/>
      <c r="E14" s="143"/>
      <c r="F14" s="143"/>
      <c r="G14" s="143"/>
      <c r="H14" s="399"/>
      <c r="I14" s="399"/>
      <c r="J14" s="399"/>
      <c r="K14" s="399"/>
      <c r="L14" s="399"/>
      <c r="M14" s="399"/>
      <c r="N14" s="399"/>
      <c r="O14" s="399"/>
      <c r="P14" s="399"/>
      <c r="Q14" s="399"/>
      <c r="R14" s="399"/>
    </row>
    <row r="15" spans="1:18" ht="30.75" customHeight="1" x14ac:dyDescent="0.25">
      <c r="A15" s="63" t="s">
        <v>319</v>
      </c>
      <c r="B15" s="1491" t="s">
        <v>627</v>
      </c>
      <c r="C15" s="1491"/>
      <c r="D15" s="1491"/>
      <c r="E15" s="1491"/>
      <c r="F15" s="1491"/>
      <c r="G15" s="1491"/>
      <c r="H15" s="1491"/>
      <c r="I15" s="1491"/>
      <c r="J15" s="1491"/>
      <c r="K15" s="1491"/>
      <c r="L15" s="1491"/>
      <c r="M15" s="1491"/>
      <c r="N15" s="1491"/>
      <c r="O15" s="1491"/>
      <c r="P15" s="1491"/>
      <c r="Q15" s="1491"/>
      <c r="R15" s="1491"/>
    </row>
    <row r="16" spans="1:18" ht="21" customHeight="1" x14ac:dyDescent="0.25">
      <c r="A16" s="63"/>
      <c r="B16" s="51"/>
      <c r="C16" s="174"/>
      <c r="D16" s="427"/>
      <c r="E16" s="427"/>
      <c r="F16" s="427"/>
      <c r="G16" s="427"/>
      <c r="H16" s="174"/>
      <c r="I16" s="174"/>
      <c r="J16" s="174"/>
      <c r="K16" s="174"/>
      <c r="L16" s="427"/>
    </row>
    <row r="17" spans="1:12" ht="21" customHeight="1" x14ac:dyDescent="0.25">
      <c r="A17" s="51"/>
      <c r="B17" s="51"/>
      <c r="C17" s="154"/>
      <c r="D17" s="574"/>
      <c r="E17" s="574"/>
      <c r="F17" s="574"/>
      <c r="G17" s="574"/>
      <c r="H17" s="50"/>
      <c r="I17" s="14"/>
      <c r="J17" s="14"/>
      <c r="K17" s="14"/>
      <c r="L17" s="14"/>
    </row>
    <row r="18" spans="1:12" ht="21" customHeight="1" x14ac:dyDescent="0.25">
      <c r="A18" s="51"/>
      <c r="B18" s="51"/>
      <c r="C18" s="154"/>
      <c r="D18" s="574"/>
      <c r="E18" s="574"/>
      <c r="F18" s="574"/>
      <c r="G18" s="574"/>
      <c r="H18" s="50"/>
      <c r="I18" s="398"/>
      <c r="J18" s="398"/>
      <c r="K18" s="398"/>
      <c r="L18" s="398"/>
    </row>
    <row r="19" spans="1:12" ht="21" customHeight="1" x14ac:dyDescent="0.25">
      <c r="A19" s="51"/>
      <c r="B19" s="51"/>
      <c r="C19" s="154"/>
      <c r="D19" s="574"/>
      <c r="E19" s="574"/>
      <c r="F19" s="574"/>
      <c r="G19" s="574"/>
      <c r="H19" s="50"/>
      <c r="I19" s="14"/>
      <c r="J19" s="171"/>
      <c r="K19" s="171"/>
      <c r="L19" s="422"/>
    </row>
    <row r="20" spans="1:12" ht="21" hidden="1" customHeight="1" x14ac:dyDescent="0.25">
      <c r="A20" s="237" t="s">
        <v>319</v>
      </c>
      <c r="B20" s="237"/>
      <c r="C20" s="237"/>
      <c r="D20" s="237"/>
      <c r="E20" s="237"/>
      <c r="F20" s="237"/>
      <c r="G20" s="237"/>
      <c r="H20" s="237"/>
      <c r="I20" s="237"/>
      <c r="J20" s="237"/>
    </row>
    <row r="21" spans="1:12" ht="21" hidden="1" customHeight="1" x14ac:dyDescent="0.25">
      <c r="A21" s="245">
        <v>1</v>
      </c>
      <c r="B21" s="245" t="s">
        <v>475</v>
      </c>
      <c r="C21" s="1393" t="s">
        <v>478</v>
      </c>
      <c r="D21" s="1417"/>
      <c r="E21" s="1417"/>
      <c r="F21" s="1417"/>
      <c r="G21" s="1417"/>
      <c r="H21" s="1394"/>
      <c r="I21" s="1394"/>
      <c r="J21" s="1395"/>
    </row>
    <row r="22" spans="1:12" ht="21" hidden="1" customHeight="1" x14ac:dyDescent="0.25">
      <c r="A22" s="250">
        <v>2</v>
      </c>
      <c r="B22" s="20" t="s">
        <v>466</v>
      </c>
      <c r="C22" s="175">
        <v>29</v>
      </c>
      <c r="D22" s="256"/>
      <c r="E22" s="256"/>
      <c r="F22" s="256"/>
      <c r="G22" s="256"/>
      <c r="H22" s="256"/>
      <c r="I22" s="256"/>
      <c r="J22" s="257"/>
    </row>
    <row r="23" spans="1:12" ht="21" hidden="1" customHeight="1" x14ac:dyDescent="0.25">
      <c r="A23" s="245">
        <v>3</v>
      </c>
      <c r="B23" s="3" t="s">
        <v>467</v>
      </c>
      <c r="C23" s="245" t="s">
        <v>471</v>
      </c>
      <c r="D23" s="575"/>
      <c r="E23" s="575"/>
      <c r="F23" s="575"/>
      <c r="G23" s="575"/>
      <c r="H23" s="168"/>
      <c r="I23" s="168"/>
      <c r="J23" s="251"/>
    </row>
    <row r="24" spans="1:12" ht="21" hidden="1" customHeight="1" x14ac:dyDescent="0.25">
      <c r="A24" s="245">
        <v>4</v>
      </c>
      <c r="B24" s="3" t="s">
        <v>468</v>
      </c>
      <c r="C24" s="1436" t="s">
        <v>479</v>
      </c>
      <c r="D24" s="1437"/>
      <c r="E24" s="1437"/>
      <c r="F24" s="1437"/>
      <c r="G24" s="1437"/>
      <c r="H24" s="1463"/>
      <c r="I24" s="1463"/>
      <c r="J24" s="1464"/>
    </row>
    <row r="25" spans="1:12" ht="21" hidden="1" customHeight="1" x14ac:dyDescent="0.25">
      <c r="A25" s="245">
        <v>5</v>
      </c>
      <c r="B25" s="3" t="s">
        <v>470</v>
      </c>
      <c r="C25" s="163" t="s">
        <v>480</v>
      </c>
      <c r="D25" s="575"/>
      <c r="E25" s="575"/>
      <c r="F25" s="575"/>
      <c r="G25" s="575"/>
      <c r="H25" s="168"/>
      <c r="I25" s="168"/>
      <c r="J25" s="251"/>
      <c r="K25" s="234"/>
      <c r="L25" s="234"/>
    </row>
    <row r="26" spans="1:12" ht="21" customHeight="1" x14ac:dyDescent="0.25">
      <c r="A26" s="234"/>
      <c r="B26" s="236"/>
      <c r="C26" s="236"/>
      <c r="D26" s="236"/>
      <c r="E26" s="236"/>
      <c r="F26" s="236"/>
      <c r="G26" s="236"/>
      <c r="H26" s="268"/>
      <c r="I26" s="236"/>
      <c r="J26" s="234"/>
      <c r="K26" s="234"/>
      <c r="L26" s="234"/>
    </row>
    <row r="27" spans="1:12" ht="21" customHeight="1" x14ac:dyDescent="0.25">
      <c r="A27" s="234"/>
      <c r="B27" s="236"/>
      <c r="C27" s="236"/>
      <c r="D27" s="236"/>
      <c r="E27" s="236"/>
      <c r="F27" s="236"/>
      <c r="G27" s="236"/>
      <c r="H27" s="268"/>
      <c r="I27" s="1489"/>
      <c r="J27" s="1489"/>
      <c r="K27" s="234"/>
      <c r="L27" s="234"/>
    </row>
    <row r="28" spans="1:12" ht="21" customHeight="1" x14ac:dyDescent="0.25"/>
  </sheetData>
  <mergeCells count="21">
    <mergeCell ref="A1:B1"/>
    <mergeCell ref="B15:R15"/>
    <mergeCell ref="I6:K6"/>
    <mergeCell ref="L5:M5"/>
    <mergeCell ref="N5:R5"/>
    <mergeCell ref="M3:N3"/>
    <mergeCell ref="O3:P3"/>
    <mergeCell ref="Q3:R3"/>
    <mergeCell ref="M4:N4"/>
    <mergeCell ref="O4:P4"/>
    <mergeCell ref="Q4:R4"/>
    <mergeCell ref="J3:K3"/>
    <mergeCell ref="A5:A7"/>
    <mergeCell ref="B5:B7"/>
    <mergeCell ref="C5:C7"/>
    <mergeCell ref="I27:J27"/>
    <mergeCell ref="I5:K5"/>
    <mergeCell ref="J4:K4"/>
    <mergeCell ref="C21:J21"/>
    <mergeCell ref="C24:J24"/>
    <mergeCell ref="D5:H5"/>
  </mergeCells>
  <pageMargins left="0.7" right="0.7" top="0.75" bottom="0.75" header="0.3" footer="0.3"/>
  <pageSetup paperSize="9" scale="52"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6">
    <tabColor theme="0"/>
  </sheetPr>
  <dimension ref="A1:Q85"/>
  <sheetViews>
    <sheetView showGridLines="0" view="pageBreakPreview" zoomScale="90" zoomScaleNormal="100" zoomScaleSheetLayoutView="90" workbookViewId="0">
      <selection activeCell="C2" sqref="C2"/>
    </sheetView>
  </sheetViews>
  <sheetFormatPr defaultRowHeight="15" x14ac:dyDescent="0.25"/>
  <cols>
    <col min="2" max="2" width="34" customWidth="1"/>
    <col min="3" max="6" width="14.7109375" style="568" bestFit="1" customWidth="1"/>
    <col min="7" max="7" width="18.140625" customWidth="1"/>
    <col min="8" max="10" width="13.140625" hidden="1" customWidth="1"/>
    <col min="11" max="11" width="13.140625" style="421" customWidth="1"/>
    <col min="12" max="12" width="13.5703125" customWidth="1"/>
    <col min="13" max="17" width="14" bestFit="1" customWidth="1"/>
  </cols>
  <sheetData>
    <row r="1" spans="1:17" s="421" customFormat="1" x14ac:dyDescent="0.25">
      <c r="A1" s="1280" t="s">
        <v>849</v>
      </c>
      <c r="B1" s="1280"/>
      <c r="C1" s="564"/>
      <c r="D1" s="564"/>
      <c r="E1" s="564"/>
      <c r="F1" s="564"/>
    </row>
    <row r="2" spans="1:17" ht="21" customHeight="1" x14ac:dyDescent="0.25">
      <c r="A2" s="1220" t="str">
        <f>'F29'!A2</f>
        <v>Name of Transmission Licensee</v>
      </c>
      <c r="B2" s="1220"/>
      <c r="C2" s="1220" t="str">
        <f>'F29'!C2</f>
        <v>Rosa Power Supply Company Limited</v>
      </c>
      <c r="D2" s="1220"/>
      <c r="E2" s="1220"/>
      <c r="F2" s="1220"/>
      <c r="G2" s="1220"/>
      <c r="H2" s="1220"/>
      <c r="I2" s="1220"/>
      <c r="J2" s="1220"/>
      <c r="K2" s="437"/>
    </row>
    <row r="3" spans="1:17" ht="21" customHeight="1" x14ac:dyDescent="0.25">
      <c r="A3" s="812" t="s">
        <v>36</v>
      </c>
      <c r="B3" s="812"/>
      <c r="C3" s="812"/>
      <c r="D3" s="812"/>
      <c r="E3" s="812"/>
      <c r="F3" s="812"/>
      <c r="G3" s="812"/>
      <c r="H3" s="812"/>
      <c r="I3" s="1314"/>
      <c r="J3" s="1314"/>
      <c r="K3" s="413"/>
      <c r="L3" s="1314"/>
      <c r="M3" s="1314"/>
      <c r="N3" s="1314"/>
      <c r="O3" s="1314"/>
      <c r="P3" s="1314"/>
      <c r="Q3" s="1314"/>
    </row>
    <row r="4" spans="1:17" ht="21" customHeight="1" x14ac:dyDescent="0.25">
      <c r="I4" s="1493"/>
      <c r="J4" s="1493"/>
      <c r="K4" s="408"/>
      <c r="L4" s="1493"/>
      <c r="M4" s="1493"/>
      <c r="N4" s="1493"/>
      <c r="O4" s="1493"/>
      <c r="P4" s="1493" t="s">
        <v>434</v>
      </c>
      <c r="Q4" s="1493"/>
    </row>
    <row r="5" spans="1:17" ht="21" customHeight="1" x14ac:dyDescent="0.25">
      <c r="A5" s="1242" t="s">
        <v>353</v>
      </c>
      <c r="B5" s="1242" t="s">
        <v>49</v>
      </c>
      <c r="C5" s="1332" t="s">
        <v>1183</v>
      </c>
      <c r="D5" s="1333"/>
      <c r="E5" s="1333"/>
      <c r="F5" s="1333"/>
      <c r="G5" s="1334"/>
      <c r="H5" s="1278" t="s">
        <v>1241</v>
      </c>
      <c r="I5" s="1278"/>
      <c r="J5" s="1278"/>
      <c r="K5" s="1281" t="s">
        <v>970</v>
      </c>
      <c r="L5" s="1282"/>
      <c r="M5" s="1278" t="s">
        <v>161</v>
      </c>
      <c r="N5" s="1278"/>
      <c r="O5" s="1278"/>
      <c r="P5" s="1278"/>
      <c r="Q5" s="1278"/>
    </row>
    <row r="6" spans="1:17" s="353" customFormat="1" x14ac:dyDescent="0.25">
      <c r="A6" s="1248"/>
      <c r="B6" s="1248"/>
      <c r="C6" s="978" t="s">
        <v>1073</v>
      </c>
      <c r="D6" s="978" t="s">
        <v>1074</v>
      </c>
      <c r="E6" s="978" t="s">
        <v>1075</v>
      </c>
      <c r="F6" s="978" t="s">
        <v>1076</v>
      </c>
      <c r="G6" s="978" t="s">
        <v>1077</v>
      </c>
      <c r="H6" s="1265" t="s">
        <v>987</v>
      </c>
      <c r="I6" s="1272"/>
      <c r="J6" s="1266"/>
      <c r="K6" s="416" t="s">
        <v>1078</v>
      </c>
      <c r="L6" s="416" t="s">
        <v>1078</v>
      </c>
      <c r="M6" s="981" t="s">
        <v>971</v>
      </c>
      <c r="N6" s="981" t="s">
        <v>972</v>
      </c>
      <c r="O6" s="981" t="s">
        <v>973</v>
      </c>
      <c r="P6" s="981" t="s">
        <v>974</v>
      </c>
      <c r="Q6" s="981" t="s">
        <v>975</v>
      </c>
    </row>
    <row r="7" spans="1:17" ht="30" x14ac:dyDescent="0.25">
      <c r="A7" s="1243"/>
      <c r="B7" s="1243"/>
      <c r="C7" s="558" t="s">
        <v>976</v>
      </c>
      <c r="D7" s="558" t="s">
        <v>976</v>
      </c>
      <c r="E7" s="558" t="s">
        <v>976</v>
      </c>
      <c r="F7" s="558" t="s">
        <v>976</v>
      </c>
      <c r="G7" s="373" t="s">
        <v>976</v>
      </c>
      <c r="H7" s="388" t="s">
        <v>977</v>
      </c>
      <c r="I7" s="901" t="s">
        <v>978</v>
      </c>
      <c r="J7" s="901" t="s">
        <v>979</v>
      </c>
      <c r="K7" s="560" t="s">
        <v>977</v>
      </c>
      <c r="L7" s="560" t="s">
        <v>980</v>
      </c>
      <c r="M7" s="559" t="s">
        <v>981</v>
      </c>
      <c r="N7" s="559" t="s">
        <v>981</v>
      </c>
      <c r="O7" s="559" t="s">
        <v>981</v>
      </c>
      <c r="P7" s="559" t="s">
        <v>981</v>
      </c>
      <c r="Q7" s="559" t="s">
        <v>981</v>
      </c>
    </row>
    <row r="8" spans="1:17" ht="28.5" customHeight="1" x14ac:dyDescent="0.25">
      <c r="A8" s="49">
        <v>1</v>
      </c>
      <c r="B8" s="15" t="s">
        <v>390</v>
      </c>
      <c r="C8" s="440"/>
      <c r="D8" s="440"/>
      <c r="E8" s="440"/>
      <c r="F8" s="440"/>
      <c r="G8" s="288"/>
      <c r="H8" s="288"/>
      <c r="I8" s="288"/>
      <c r="J8" s="288"/>
      <c r="K8" s="288"/>
      <c r="L8" s="288"/>
      <c r="M8" s="288"/>
      <c r="N8" s="288"/>
      <c r="O8" s="288"/>
      <c r="P8" s="288"/>
      <c r="Q8" s="288"/>
    </row>
    <row r="9" spans="1:17" ht="21" customHeight="1" x14ac:dyDescent="0.25">
      <c r="A9" s="49">
        <v>2</v>
      </c>
      <c r="B9" s="15" t="s">
        <v>1266</v>
      </c>
      <c r="C9" s="440"/>
      <c r="D9" s="440"/>
      <c r="E9" s="440"/>
      <c r="F9" s="440"/>
      <c r="G9" s="288"/>
      <c r="H9" s="288"/>
      <c r="I9" s="288"/>
      <c r="J9" s="288"/>
      <c r="K9" s="288"/>
      <c r="L9" s="288"/>
      <c r="M9" s="288"/>
      <c r="N9" s="288"/>
      <c r="O9" s="288"/>
      <c r="P9" s="288"/>
      <c r="Q9" s="288"/>
    </row>
    <row r="10" spans="1:17" ht="21" customHeight="1" x14ac:dyDescent="0.25">
      <c r="A10" s="41"/>
      <c r="B10" s="18" t="s">
        <v>1265</v>
      </c>
      <c r="C10" s="18"/>
      <c r="D10" s="18"/>
      <c r="E10" s="18"/>
      <c r="F10" s="18"/>
      <c r="G10" s="288">
        <v>120.24</v>
      </c>
      <c r="H10" s="288"/>
      <c r="I10" s="288"/>
      <c r="J10" s="288"/>
      <c r="K10" s="288"/>
      <c r="L10" s="288"/>
      <c r="M10" s="288"/>
      <c r="N10" s="288"/>
      <c r="O10" s="288"/>
      <c r="P10" s="288"/>
      <c r="Q10" s="288"/>
    </row>
    <row r="11" spans="1:17" ht="21" customHeight="1" x14ac:dyDescent="0.25">
      <c r="A11" s="41"/>
      <c r="B11" s="18" t="s">
        <v>391</v>
      </c>
      <c r="C11" s="18"/>
      <c r="D11" s="18"/>
      <c r="E11" s="18"/>
      <c r="F11" s="18"/>
      <c r="G11" s="288">
        <v>0</v>
      </c>
      <c r="H11" s="288"/>
      <c r="I11" s="288"/>
      <c r="J11" s="288"/>
      <c r="K11" s="288"/>
      <c r="L11" s="288"/>
      <c r="M11" s="288"/>
      <c r="N11" s="288"/>
      <c r="O11" s="288"/>
      <c r="P11" s="288"/>
      <c r="Q11" s="288"/>
    </row>
    <row r="12" spans="1:17" ht="21" customHeight="1" x14ac:dyDescent="0.25">
      <c r="A12" s="41"/>
      <c r="B12" s="18" t="s">
        <v>392</v>
      </c>
      <c r="C12" s="18"/>
      <c r="D12" s="18"/>
      <c r="E12" s="18"/>
      <c r="F12" s="18"/>
      <c r="G12" s="288">
        <v>6</v>
      </c>
      <c r="H12" s="288"/>
      <c r="I12" s="288"/>
      <c r="J12" s="288"/>
      <c r="K12" s="288"/>
      <c r="L12" s="288"/>
      <c r="M12" s="288"/>
      <c r="N12" s="288"/>
      <c r="O12" s="288"/>
      <c r="P12" s="288"/>
      <c r="Q12" s="288"/>
    </row>
    <row r="13" spans="1:17" ht="21" customHeight="1" x14ac:dyDescent="0.25">
      <c r="A13" s="41"/>
      <c r="B13" s="18" t="s">
        <v>393</v>
      </c>
      <c r="C13" s="18"/>
      <c r="D13" s="18"/>
      <c r="E13" s="18"/>
      <c r="F13" s="18"/>
      <c r="G13" s="288">
        <v>0</v>
      </c>
      <c r="H13" s="288"/>
      <c r="I13" s="288"/>
      <c r="J13" s="288"/>
      <c r="K13" s="288"/>
      <c r="L13" s="288"/>
      <c r="M13" s="288"/>
      <c r="N13" s="288"/>
      <c r="O13" s="288"/>
      <c r="P13" s="288"/>
      <c r="Q13" s="288"/>
    </row>
    <row r="14" spans="1:17" ht="21" customHeight="1" x14ac:dyDescent="0.25">
      <c r="A14" s="41"/>
      <c r="B14" s="18" t="s">
        <v>394</v>
      </c>
      <c r="C14" s="709"/>
      <c r="D14" s="709"/>
      <c r="E14" s="709"/>
      <c r="F14" s="709"/>
      <c r="G14" s="400">
        <v>0</v>
      </c>
      <c r="H14" s="400"/>
      <c r="I14" s="400"/>
      <c r="J14" s="400"/>
      <c r="K14" s="400"/>
      <c r="L14" s="400"/>
      <c r="M14" s="400"/>
      <c r="N14" s="400"/>
      <c r="O14" s="400"/>
      <c r="P14" s="400"/>
      <c r="Q14" s="400"/>
    </row>
    <row r="15" spans="1:17" ht="21" customHeight="1" x14ac:dyDescent="0.25">
      <c r="A15" s="6"/>
      <c r="B15" s="146" t="s">
        <v>395</v>
      </c>
      <c r="C15" s="146"/>
      <c r="D15" s="146"/>
      <c r="E15" s="146"/>
      <c r="F15" s="146"/>
      <c r="G15" s="399"/>
      <c r="H15" s="399"/>
      <c r="I15" s="399"/>
      <c r="J15" s="399"/>
      <c r="K15" s="399"/>
      <c r="L15" s="399"/>
      <c r="M15" s="399"/>
      <c r="N15" s="399"/>
      <c r="O15" s="399"/>
      <c r="P15" s="399"/>
      <c r="Q15" s="399"/>
    </row>
    <row r="16" spans="1:17" ht="21" customHeight="1" x14ac:dyDescent="0.25">
      <c r="A16" s="6"/>
      <c r="B16" s="146" t="s">
        <v>396</v>
      </c>
      <c r="C16" s="146"/>
      <c r="D16" s="146"/>
      <c r="E16" s="146"/>
      <c r="F16" s="146"/>
      <c r="G16" s="399"/>
      <c r="H16" s="399"/>
      <c r="I16" s="399"/>
      <c r="J16" s="399"/>
      <c r="K16" s="399"/>
      <c r="L16" s="399"/>
      <c r="M16" s="399"/>
      <c r="N16" s="399"/>
      <c r="O16" s="399"/>
      <c r="P16" s="399"/>
      <c r="Q16" s="399"/>
    </row>
    <row r="17" spans="1:11" ht="21" customHeight="1" x14ac:dyDescent="0.25"/>
    <row r="18" spans="1:11" ht="21" customHeight="1" x14ac:dyDescent="0.25"/>
    <row r="19" spans="1:11" ht="21" customHeight="1" x14ac:dyDescent="0.25">
      <c r="H19" s="398"/>
      <c r="I19" s="398"/>
      <c r="J19" s="398"/>
      <c r="K19" s="398"/>
    </row>
    <row r="20" spans="1:11" ht="21" customHeight="1" x14ac:dyDescent="0.25">
      <c r="I20" s="171"/>
      <c r="J20" s="171"/>
      <c r="K20" s="422"/>
    </row>
    <row r="21" spans="1:11" ht="21" hidden="1" customHeight="1" x14ac:dyDescent="0.25">
      <c r="A21" s="237" t="s">
        <v>319</v>
      </c>
      <c r="B21" s="237"/>
      <c r="C21" s="237"/>
      <c r="D21" s="237"/>
      <c r="E21" s="237"/>
      <c r="F21" s="237"/>
      <c r="G21" s="237"/>
      <c r="H21" s="237"/>
      <c r="I21" s="237"/>
      <c r="J21" s="237"/>
      <c r="K21" s="237"/>
    </row>
    <row r="22" spans="1:11" ht="21" hidden="1" customHeight="1" x14ac:dyDescent="0.25">
      <c r="A22" s="245">
        <v>1</v>
      </c>
      <c r="B22" s="245" t="s">
        <v>475</v>
      </c>
      <c r="C22" s="570"/>
      <c r="D22" s="570"/>
      <c r="E22" s="570"/>
      <c r="F22" s="570"/>
      <c r="G22" s="1393" t="s">
        <v>477</v>
      </c>
      <c r="H22" s="1394"/>
      <c r="I22" s="1394"/>
      <c r="J22" s="1395"/>
      <c r="K22" s="468"/>
    </row>
    <row r="23" spans="1:11" ht="21" hidden="1" customHeight="1" x14ac:dyDescent="0.25">
      <c r="A23" s="250">
        <v>2</v>
      </c>
      <c r="B23" s="20" t="s">
        <v>466</v>
      </c>
      <c r="C23" s="579"/>
      <c r="D23" s="579"/>
      <c r="E23" s="579"/>
      <c r="F23" s="579"/>
      <c r="G23" s="175" t="s">
        <v>465</v>
      </c>
      <c r="H23" s="256"/>
      <c r="I23" s="256"/>
      <c r="J23" s="257"/>
      <c r="K23" s="509"/>
    </row>
    <row r="24" spans="1:11" ht="21" hidden="1" customHeight="1" x14ac:dyDescent="0.25">
      <c r="A24" s="245">
        <v>3</v>
      </c>
      <c r="B24" s="3" t="s">
        <v>467</v>
      </c>
      <c r="C24" s="580"/>
      <c r="D24" s="580"/>
      <c r="E24" s="580"/>
      <c r="F24" s="580"/>
      <c r="G24" s="163" t="s">
        <v>465</v>
      </c>
      <c r="H24" s="168"/>
      <c r="I24" s="168"/>
      <c r="J24" s="251"/>
      <c r="K24" s="509"/>
    </row>
    <row r="25" spans="1:11" ht="21" hidden="1" customHeight="1" x14ac:dyDescent="0.25">
      <c r="A25" s="245">
        <v>4</v>
      </c>
      <c r="B25" s="3" t="s">
        <v>468</v>
      </c>
      <c r="C25" s="580"/>
      <c r="D25" s="580"/>
      <c r="E25" s="580"/>
      <c r="F25" s="580"/>
      <c r="G25" s="1436" t="s">
        <v>472</v>
      </c>
      <c r="H25" s="1463"/>
      <c r="I25" s="1463"/>
      <c r="J25" s="1464"/>
      <c r="K25" s="510"/>
    </row>
    <row r="26" spans="1:11" ht="21" hidden="1" customHeight="1" x14ac:dyDescent="0.25">
      <c r="A26" s="245">
        <v>5</v>
      </c>
      <c r="B26" s="3" t="s">
        <v>470</v>
      </c>
      <c r="C26" s="580"/>
      <c r="D26" s="580"/>
      <c r="E26" s="580"/>
      <c r="F26" s="580"/>
      <c r="G26" s="163" t="s">
        <v>558</v>
      </c>
      <c r="H26" s="168"/>
      <c r="I26" s="168"/>
      <c r="J26" s="251"/>
      <c r="K26" s="509"/>
    </row>
    <row r="27" spans="1:11" ht="21" customHeight="1" x14ac:dyDescent="0.25"/>
    <row r="28" spans="1:11" ht="21" customHeight="1" x14ac:dyDescent="0.25"/>
    <row r="29" spans="1:11" ht="21" customHeight="1" x14ac:dyDescent="0.25"/>
    <row r="30" spans="1:11" ht="21" customHeight="1" x14ac:dyDescent="0.25"/>
    <row r="31" spans="1:11" ht="21" customHeight="1" x14ac:dyDescent="0.25"/>
    <row r="32" spans="1:11"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sheetData>
  <mergeCells count="18">
    <mergeCell ref="A1:B1"/>
    <mergeCell ref="H6:J6"/>
    <mergeCell ref="K5:L5"/>
    <mergeCell ref="M5:Q5"/>
    <mergeCell ref="L3:M3"/>
    <mergeCell ref="N3:O3"/>
    <mergeCell ref="P3:Q3"/>
    <mergeCell ref="L4:M4"/>
    <mergeCell ref="N4:O4"/>
    <mergeCell ref="P4:Q4"/>
    <mergeCell ref="A5:A7"/>
    <mergeCell ref="B5:B7"/>
    <mergeCell ref="G25:J25"/>
    <mergeCell ref="H5:J5"/>
    <mergeCell ref="I4:J4"/>
    <mergeCell ref="I3:J3"/>
    <mergeCell ref="G22:J22"/>
    <mergeCell ref="C5:G5"/>
  </mergeCells>
  <pageMargins left="0.7" right="0.7" top="0.75" bottom="0.75" header="0.3" footer="0.3"/>
  <pageSetup paperSize="9" scale="51"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2869-99D4-442C-AD00-87CA3089C667}">
  <sheetPr>
    <tabColor theme="0"/>
  </sheetPr>
  <dimension ref="A1:P26"/>
  <sheetViews>
    <sheetView showGridLines="0" view="pageBreakPreview" zoomScale="110" zoomScaleNormal="100" zoomScaleSheetLayoutView="110" workbookViewId="0">
      <selection activeCell="K15" sqref="K15"/>
    </sheetView>
  </sheetViews>
  <sheetFormatPr defaultColWidth="9.140625" defaultRowHeight="17.25" customHeight="1" x14ac:dyDescent="0.25"/>
  <cols>
    <col min="1" max="1" width="7" style="710" customWidth="1"/>
    <col min="2" max="2" width="32.5703125" style="710" customWidth="1"/>
    <col min="3" max="6" width="9.85546875" style="710" hidden="1" customWidth="1"/>
    <col min="7" max="7" width="13.140625" style="710" hidden="1" customWidth="1"/>
    <col min="8" max="8" width="16.140625" style="710" hidden="1" customWidth="1"/>
    <col min="9" max="10" width="13.140625" style="710" hidden="1" customWidth="1"/>
    <col min="11" max="11" width="17.85546875" style="710" customWidth="1"/>
    <col min="12" max="16" width="13.140625" style="710" customWidth="1"/>
    <col min="17" max="16384" width="9.140625" style="710"/>
  </cols>
  <sheetData>
    <row r="1" spans="1:16" ht="17.25" customHeight="1" x14ac:dyDescent="0.25">
      <c r="A1" s="1421" t="s">
        <v>850</v>
      </c>
      <c r="B1" s="1421"/>
      <c r="C1" s="594"/>
      <c r="D1" s="594"/>
      <c r="E1" s="594"/>
      <c r="F1" s="594"/>
    </row>
    <row r="2" spans="1:16" ht="17.25" customHeight="1" x14ac:dyDescent="0.25">
      <c r="A2" s="1494" t="str">
        <f>'F29'!A2</f>
        <v>Name of Transmission Licensee</v>
      </c>
      <c r="B2" s="1494"/>
      <c r="C2" s="1494"/>
      <c r="D2" s="1494"/>
      <c r="E2" s="1494"/>
      <c r="F2" s="1494"/>
      <c r="G2" s="1494"/>
      <c r="H2" s="1494"/>
      <c r="I2" s="1494"/>
      <c r="J2" s="1494"/>
      <c r="K2" s="710" t="str">
        <f>'F30'!C2</f>
        <v>Rosa Power Supply Company Limited</v>
      </c>
    </row>
    <row r="3" spans="1:16" ht="17.25" customHeight="1" x14ac:dyDescent="0.25">
      <c r="A3" s="812" t="s">
        <v>37</v>
      </c>
      <c r="B3" s="812"/>
      <c r="C3" s="812"/>
      <c r="D3" s="812"/>
      <c r="E3" s="812"/>
      <c r="F3" s="812"/>
      <c r="G3" s="812"/>
      <c r="H3" s="812"/>
      <c r="I3" s="1314"/>
      <c r="J3" s="1314"/>
      <c r="K3" s="1314"/>
      <c r="L3" s="1314"/>
      <c r="M3" s="1314"/>
      <c r="N3" s="1314"/>
      <c r="O3" s="1314"/>
      <c r="P3" s="1314"/>
    </row>
    <row r="4" spans="1:16" ht="17.25" customHeight="1" x14ac:dyDescent="0.25">
      <c r="A4" s="711"/>
      <c r="B4" s="712"/>
      <c r="C4" s="712"/>
      <c r="D4" s="712"/>
      <c r="E4" s="712"/>
      <c r="F4" s="712"/>
      <c r="H4" s="711"/>
      <c r="I4" s="1493"/>
      <c r="J4" s="1493"/>
      <c r="K4" s="1493"/>
      <c r="L4" s="1493"/>
      <c r="M4" s="1493"/>
      <c r="N4" s="1493"/>
      <c r="O4" s="1493" t="s">
        <v>434</v>
      </c>
      <c r="P4" s="1493"/>
    </row>
    <row r="5" spans="1:16" ht="15" x14ac:dyDescent="0.25">
      <c r="A5" s="1495" t="s">
        <v>384</v>
      </c>
      <c r="B5" s="1336" t="s">
        <v>49</v>
      </c>
      <c r="C5" s="1265" t="s">
        <v>1065</v>
      </c>
      <c r="D5" s="1272"/>
      <c r="E5" s="1272"/>
      <c r="F5" s="1272"/>
      <c r="G5" s="1266"/>
      <c r="H5" s="1278" t="s">
        <v>1241</v>
      </c>
      <c r="I5" s="1278"/>
      <c r="J5" s="1278"/>
      <c r="K5" s="563" t="s">
        <v>970</v>
      </c>
      <c r="L5" s="1278" t="s">
        <v>161</v>
      </c>
      <c r="M5" s="1278"/>
      <c r="N5" s="1278"/>
      <c r="O5" s="1278"/>
      <c r="P5" s="1278"/>
    </row>
    <row r="6" spans="1:16" ht="17.25" customHeight="1" x14ac:dyDescent="0.25">
      <c r="A6" s="1495"/>
      <c r="B6" s="1336"/>
      <c r="C6" s="978" t="s">
        <v>1073</v>
      </c>
      <c r="D6" s="978" t="s">
        <v>1074</v>
      </c>
      <c r="E6" s="978" t="s">
        <v>1075</v>
      </c>
      <c r="F6" s="978" t="s">
        <v>1076</v>
      </c>
      <c r="G6" s="978" t="s">
        <v>1077</v>
      </c>
      <c r="H6" s="1265" t="s">
        <v>983</v>
      </c>
      <c r="I6" s="1272"/>
      <c r="J6" s="1266"/>
      <c r="K6" s="978" t="s">
        <v>1078</v>
      </c>
      <c r="L6" s="981" t="s">
        <v>971</v>
      </c>
      <c r="M6" s="981" t="s">
        <v>972</v>
      </c>
      <c r="N6" s="981" t="s">
        <v>973</v>
      </c>
      <c r="O6" s="981" t="s">
        <v>974</v>
      </c>
      <c r="P6" s="981" t="s">
        <v>975</v>
      </c>
    </row>
    <row r="7" spans="1:16" ht="17.25" customHeight="1" x14ac:dyDescent="0.25">
      <c r="A7" s="1495"/>
      <c r="B7" s="1336"/>
      <c r="C7" s="558" t="s">
        <v>985</v>
      </c>
      <c r="D7" s="726" t="s">
        <v>985</v>
      </c>
      <c r="E7" s="726" t="s">
        <v>985</v>
      </c>
      <c r="F7" s="726" t="s">
        <v>985</v>
      </c>
      <c r="G7" s="726" t="s">
        <v>985</v>
      </c>
      <c r="H7" s="560" t="s">
        <v>977</v>
      </c>
      <c r="I7" s="559" t="s">
        <v>978</v>
      </c>
      <c r="J7" s="559" t="s">
        <v>979</v>
      </c>
      <c r="K7" s="560" t="s">
        <v>980</v>
      </c>
      <c r="L7" s="559" t="s">
        <v>981</v>
      </c>
      <c r="M7" s="559" t="s">
        <v>981</v>
      </c>
      <c r="N7" s="559" t="s">
        <v>981</v>
      </c>
      <c r="O7" s="559" t="s">
        <v>981</v>
      </c>
      <c r="P7" s="559" t="s">
        <v>981</v>
      </c>
    </row>
    <row r="8" spans="1:16" ht="17.25" customHeight="1" x14ac:dyDescent="0.25">
      <c r="A8" s="713" t="s">
        <v>162</v>
      </c>
      <c r="B8" s="714" t="s">
        <v>455</v>
      </c>
      <c r="C8" s="714"/>
      <c r="D8" s="714"/>
      <c r="E8" s="714"/>
      <c r="F8" s="714"/>
      <c r="G8" s="718"/>
      <c r="H8" s="715"/>
      <c r="I8" s="715"/>
      <c r="J8" s="715"/>
      <c r="K8" s="1048">
        <f>'F1'!L20</f>
        <v>5.64</v>
      </c>
      <c r="L8" s="1048">
        <f ca="1">'F1'!N20</f>
        <v>6.8469350683042869</v>
      </c>
      <c r="M8" s="1048">
        <f ca="1">'F1'!O20</f>
        <v>6.8060059974722211</v>
      </c>
      <c r="N8" s="1048">
        <f ca="1">'F1'!P20</f>
        <v>6.6340521765512923</v>
      </c>
      <c r="O8" s="1048">
        <f ca="1">'F1'!Q20</f>
        <v>6.275693498106536</v>
      </c>
      <c r="P8" s="1048">
        <f ca="1">'F1'!R20</f>
        <v>6.2303076947708869</v>
      </c>
    </row>
    <row r="9" spans="1:16" ht="17.25" customHeight="1" x14ac:dyDescent="0.25">
      <c r="A9" s="716"/>
      <c r="B9" s="717" t="s">
        <v>448</v>
      </c>
      <c r="C9" s="717"/>
      <c r="D9" s="717"/>
      <c r="E9" s="717"/>
      <c r="F9" s="717"/>
      <c r="G9" s="718"/>
      <c r="H9" s="715"/>
      <c r="I9" s="715"/>
      <c r="J9" s="715"/>
      <c r="K9" s="718"/>
      <c r="L9" s="718"/>
      <c r="M9" s="718"/>
      <c r="N9" s="718"/>
      <c r="O9" s="718"/>
      <c r="P9" s="718"/>
    </row>
    <row r="10" spans="1:16" ht="17.25" customHeight="1" x14ac:dyDescent="0.25">
      <c r="A10" s="716"/>
      <c r="B10" s="717" t="s">
        <v>449</v>
      </c>
      <c r="C10" s="717"/>
      <c r="D10" s="717"/>
      <c r="E10" s="717"/>
      <c r="F10" s="717"/>
      <c r="G10" s="718"/>
      <c r="H10" s="715"/>
      <c r="I10" s="715"/>
      <c r="J10" s="718"/>
      <c r="K10" s="718"/>
      <c r="L10" s="718"/>
      <c r="M10" s="718"/>
      <c r="N10" s="718"/>
      <c r="O10" s="718"/>
      <c r="P10" s="718"/>
    </row>
    <row r="11" spans="1:16" ht="17.25" customHeight="1" x14ac:dyDescent="0.25">
      <c r="A11" s="716"/>
      <c r="B11" s="717" t="s">
        <v>451</v>
      </c>
      <c r="C11" s="717"/>
      <c r="D11" s="717"/>
      <c r="E11" s="717"/>
      <c r="F11" s="717"/>
      <c r="G11" s="718"/>
      <c r="H11" s="715"/>
      <c r="I11" s="715"/>
      <c r="J11" s="715"/>
      <c r="K11" s="718"/>
      <c r="L11" s="718"/>
      <c r="M11" s="718"/>
      <c r="N11" s="718"/>
      <c r="O11" s="718"/>
      <c r="P11" s="718"/>
    </row>
    <row r="12" spans="1:16" ht="17.25" customHeight="1" x14ac:dyDescent="0.25">
      <c r="A12" s="719"/>
      <c r="B12" s="717" t="s">
        <v>450</v>
      </c>
      <c r="C12" s="717"/>
      <c r="D12" s="717"/>
      <c r="E12" s="717"/>
      <c r="F12" s="717"/>
      <c r="G12" s="718"/>
      <c r="H12" s="715"/>
      <c r="I12" s="715"/>
      <c r="J12" s="715"/>
      <c r="K12" s="718"/>
      <c r="L12" s="718"/>
      <c r="M12" s="718"/>
      <c r="N12" s="718"/>
      <c r="O12" s="718"/>
      <c r="P12" s="718"/>
    </row>
    <row r="13" spans="1:16" ht="17.25" customHeight="1" x14ac:dyDescent="0.25">
      <c r="A13" s="719"/>
      <c r="B13" s="714" t="s">
        <v>452</v>
      </c>
      <c r="C13" s="714"/>
      <c r="D13" s="714"/>
      <c r="E13" s="714"/>
      <c r="F13" s="714"/>
      <c r="G13" s="1044"/>
      <c r="H13" s="720"/>
      <c r="I13" s="720"/>
      <c r="J13" s="720"/>
      <c r="K13" s="1047">
        <f>K8</f>
        <v>5.64</v>
      </c>
      <c r="L13" s="1047">
        <f t="shared" ref="L13:P13" ca="1" si="0">L8</f>
        <v>6.8469350683042869</v>
      </c>
      <c r="M13" s="1047">
        <f t="shared" ca="1" si="0"/>
        <v>6.8060059974722211</v>
      </c>
      <c r="N13" s="1047">
        <f t="shared" ca="1" si="0"/>
        <v>6.6340521765512923</v>
      </c>
      <c r="O13" s="1047">
        <f t="shared" ca="1" si="0"/>
        <v>6.275693498106536</v>
      </c>
      <c r="P13" s="1047">
        <f t="shared" ca="1" si="0"/>
        <v>6.2303076947708869</v>
      </c>
    </row>
    <row r="14" spans="1:16" ht="17.25" customHeight="1" x14ac:dyDescent="0.25">
      <c r="A14" s="719"/>
      <c r="B14" s="717" t="s">
        <v>202</v>
      </c>
      <c r="C14" s="717"/>
      <c r="D14" s="717"/>
      <c r="E14" s="717"/>
      <c r="F14" s="717"/>
      <c r="G14" s="1045"/>
      <c r="H14" s="715"/>
      <c r="I14" s="715"/>
      <c r="J14" s="715"/>
      <c r="K14" s="1045">
        <f>'F6'!M10</f>
        <v>0.21548800000000004</v>
      </c>
      <c r="L14" s="1045">
        <f>'F6'!N10</f>
        <v>0.1716</v>
      </c>
      <c r="M14" s="1045">
        <f>'F6'!O10</f>
        <v>0.1716</v>
      </c>
      <c r="N14" s="1045">
        <f>'F6'!P10</f>
        <v>0.1716</v>
      </c>
      <c r="O14" s="1045">
        <f>'F6'!Q10</f>
        <v>0.1716</v>
      </c>
      <c r="P14" s="1045">
        <f>'F6'!R10</f>
        <v>0.1716</v>
      </c>
    </row>
    <row r="15" spans="1:16" ht="17.25" customHeight="1" x14ac:dyDescent="0.25">
      <c r="A15" s="719"/>
      <c r="B15" s="717" t="s">
        <v>453</v>
      </c>
      <c r="C15" s="717"/>
      <c r="D15" s="717"/>
      <c r="E15" s="717"/>
      <c r="F15" s="717"/>
      <c r="G15" s="720"/>
      <c r="H15" s="720"/>
      <c r="I15" s="720"/>
      <c r="J15" s="720"/>
      <c r="K15" s="720">
        <f>K13*K14</f>
        <v>1.2153523200000003</v>
      </c>
      <c r="L15" s="720">
        <f t="shared" ref="L15:P15" ca="1" si="1">L13*L14</f>
        <v>1.1749340577210157</v>
      </c>
      <c r="M15" s="720">
        <f t="shared" ca="1" si="1"/>
        <v>1.1679106291662331</v>
      </c>
      <c r="N15" s="720">
        <f t="shared" ca="1" si="1"/>
        <v>1.1384033534962017</v>
      </c>
      <c r="O15" s="720">
        <f t="shared" ca="1" si="1"/>
        <v>1.0769090042750815</v>
      </c>
      <c r="P15" s="720">
        <f t="shared" ca="1" si="1"/>
        <v>1.0691208004226842</v>
      </c>
    </row>
    <row r="16" spans="1:16" ht="17.25" customHeight="1" x14ac:dyDescent="0.25">
      <c r="A16" s="719"/>
      <c r="B16" s="717" t="s">
        <v>1177</v>
      </c>
      <c r="C16" s="717"/>
      <c r="D16" s="717"/>
      <c r="E16" s="717"/>
      <c r="F16" s="717"/>
      <c r="G16" s="720"/>
      <c r="H16" s="720"/>
      <c r="I16" s="720"/>
      <c r="J16" s="720"/>
      <c r="K16" s="720"/>
      <c r="L16" s="720"/>
      <c r="M16" s="720"/>
      <c r="N16" s="720"/>
      <c r="O16" s="720"/>
      <c r="P16" s="720"/>
    </row>
    <row r="17" spans="1:16" ht="17.25" customHeight="1" x14ac:dyDescent="0.25">
      <c r="A17" s="719"/>
      <c r="B17" s="717" t="s">
        <v>1178</v>
      </c>
      <c r="C17" s="717"/>
      <c r="D17" s="717"/>
      <c r="E17" s="717"/>
      <c r="F17" s="717"/>
      <c r="G17" s="718"/>
      <c r="H17" s="715"/>
      <c r="I17" s="715"/>
      <c r="J17" s="715"/>
      <c r="K17" s="718"/>
      <c r="L17" s="718"/>
      <c r="M17" s="718"/>
      <c r="N17" s="718"/>
      <c r="O17" s="718"/>
      <c r="P17" s="718"/>
    </row>
    <row r="18" spans="1:16" ht="17.25" customHeight="1" x14ac:dyDescent="0.25">
      <c r="A18" s="719"/>
      <c r="B18" s="717" t="s">
        <v>1179</v>
      </c>
      <c r="C18" s="717"/>
      <c r="D18" s="717"/>
      <c r="E18" s="717"/>
      <c r="F18" s="717"/>
      <c r="G18" s="718"/>
      <c r="H18" s="715"/>
      <c r="I18" s="715"/>
      <c r="J18" s="715"/>
      <c r="K18" s="718"/>
      <c r="L18" s="718"/>
      <c r="M18" s="718"/>
      <c r="N18" s="718"/>
      <c r="O18" s="718"/>
      <c r="P18" s="718"/>
    </row>
    <row r="19" spans="1:16" ht="17.25" customHeight="1" x14ac:dyDescent="0.25">
      <c r="A19" s="721" t="s">
        <v>173</v>
      </c>
      <c r="B19" s="714" t="s">
        <v>91</v>
      </c>
      <c r="C19" s="714"/>
      <c r="D19" s="714"/>
      <c r="E19" s="714"/>
      <c r="F19" s="714"/>
      <c r="G19" s="715"/>
      <c r="H19" s="715"/>
      <c r="I19" s="715"/>
      <c r="J19" s="715"/>
      <c r="K19" s="1048">
        <f>'F25'!K13</f>
        <v>1.5479849999999999</v>
      </c>
      <c r="L19" s="1048">
        <f>'F25'!M13</f>
        <v>1.4481149999999998</v>
      </c>
      <c r="M19" s="1048">
        <f>'F25'!N13</f>
        <v>1.4481149999999998</v>
      </c>
      <c r="N19" s="1048">
        <f>'F25'!O13</f>
        <v>1.4481149999999998</v>
      </c>
      <c r="O19" s="1048">
        <f>'F25'!P13</f>
        <v>1.4481149999999998</v>
      </c>
      <c r="P19" s="1048">
        <f>'F25'!Q13</f>
        <v>1.4481149999999998</v>
      </c>
    </row>
    <row r="20" spans="1:16" ht="17.25" customHeight="1" x14ac:dyDescent="0.25">
      <c r="A20" s="722"/>
      <c r="B20" s="717" t="s">
        <v>202</v>
      </c>
      <c r="C20" s="717"/>
      <c r="D20" s="717"/>
      <c r="E20" s="717"/>
      <c r="F20" s="717"/>
      <c r="G20" s="1046"/>
      <c r="H20" s="715"/>
      <c r="I20" s="715"/>
      <c r="J20" s="715"/>
      <c r="K20" s="1049">
        <f>K14</f>
        <v>0.21548800000000004</v>
      </c>
      <c r="L20" s="1049">
        <f t="shared" ref="L20:P20" si="2">L14</f>
        <v>0.1716</v>
      </c>
      <c r="M20" s="1049">
        <f t="shared" si="2"/>
        <v>0.1716</v>
      </c>
      <c r="N20" s="1049">
        <f t="shared" si="2"/>
        <v>0.1716</v>
      </c>
      <c r="O20" s="1049">
        <f t="shared" si="2"/>
        <v>0.1716</v>
      </c>
      <c r="P20" s="1049">
        <f t="shared" si="2"/>
        <v>0.1716</v>
      </c>
    </row>
    <row r="21" spans="1:16" ht="17.25" customHeight="1" x14ac:dyDescent="0.25">
      <c r="A21" s="722"/>
      <c r="B21" s="717" t="s">
        <v>453</v>
      </c>
      <c r="C21" s="717"/>
      <c r="D21" s="717"/>
      <c r="E21" s="717"/>
      <c r="F21" s="717"/>
      <c r="G21" s="720"/>
      <c r="H21" s="720"/>
      <c r="I21" s="720"/>
      <c r="J21" s="720"/>
      <c r="K21" s="720">
        <f>K19*K20</f>
        <v>0.33357219168000007</v>
      </c>
      <c r="L21" s="720">
        <f t="shared" ref="L21:P21" si="3">L19*L20</f>
        <v>0.24849653399999996</v>
      </c>
      <c r="M21" s="720">
        <f t="shared" si="3"/>
        <v>0.24849653399999996</v>
      </c>
      <c r="N21" s="720">
        <f t="shared" si="3"/>
        <v>0.24849653399999996</v>
      </c>
      <c r="O21" s="720">
        <f t="shared" si="3"/>
        <v>0.24849653399999996</v>
      </c>
      <c r="P21" s="720">
        <f t="shared" si="3"/>
        <v>0.24849653399999996</v>
      </c>
    </row>
    <row r="22" spans="1:16" ht="17.25" customHeight="1" x14ac:dyDescent="0.25">
      <c r="A22" s="722"/>
      <c r="B22" s="717"/>
      <c r="C22" s="717"/>
      <c r="D22" s="717"/>
      <c r="E22" s="717"/>
      <c r="F22" s="717"/>
      <c r="G22" s="718"/>
      <c r="H22" s="715"/>
      <c r="I22" s="715"/>
      <c r="J22" s="715"/>
      <c r="K22" s="718"/>
      <c r="L22" s="718"/>
      <c r="M22" s="718"/>
      <c r="N22" s="718"/>
      <c r="O22" s="718"/>
      <c r="P22" s="718"/>
    </row>
    <row r="23" spans="1:16" ht="29.25" customHeight="1" x14ac:dyDescent="0.25">
      <c r="A23" s="718"/>
      <c r="B23" s="201" t="s">
        <v>454</v>
      </c>
      <c r="C23" s="201"/>
      <c r="D23" s="201"/>
      <c r="E23" s="201"/>
      <c r="F23" s="201"/>
      <c r="G23" s="720"/>
      <c r="H23" s="720"/>
      <c r="I23" s="720"/>
      <c r="J23" s="720"/>
      <c r="K23" s="720">
        <f>MIN(K15,K21)</f>
        <v>0.33357219168000007</v>
      </c>
      <c r="L23" s="720">
        <f t="shared" ref="L23:P23" ca="1" si="4">MIN(L15,L21)</f>
        <v>0.24849653399999996</v>
      </c>
      <c r="M23" s="720">
        <f t="shared" ca="1" si="4"/>
        <v>0.24849653399999996</v>
      </c>
      <c r="N23" s="720">
        <f t="shared" ca="1" si="4"/>
        <v>0.24849653399999996</v>
      </c>
      <c r="O23" s="720">
        <f t="shared" ca="1" si="4"/>
        <v>0.24849653399999996</v>
      </c>
      <c r="P23" s="720">
        <f t="shared" ca="1" si="4"/>
        <v>0.24849653399999996</v>
      </c>
    </row>
    <row r="24" spans="1:16" ht="17.25" customHeight="1" x14ac:dyDescent="0.25">
      <c r="A24" s="723"/>
      <c r="B24" s="724"/>
      <c r="C24" s="724"/>
      <c r="D24" s="724"/>
      <c r="E24" s="724"/>
      <c r="F24" s="724"/>
      <c r="G24" s="724"/>
      <c r="H24" s="724"/>
      <c r="I24" s="724"/>
      <c r="J24" s="724"/>
    </row>
    <row r="26" spans="1:16" ht="17.25" customHeight="1" x14ac:dyDescent="0.25">
      <c r="H26" s="583"/>
      <c r="I26" s="583"/>
      <c r="J26" s="583"/>
    </row>
  </sheetData>
  <mergeCells count="16">
    <mergeCell ref="A1:B1"/>
    <mergeCell ref="A2:J2"/>
    <mergeCell ref="I3:J3"/>
    <mergeCell ref="K3:L3"/>
    <mergeCell ref="A5:A7"/>
    <mergeCell ref="B5:B7"/>
    <mergeCell ref="C5:G5"/>
    <mergeCell ref="H5:J5"/>
    <mergeCell ref="L5:P5"/>
    <mergeCell ref="H6:J6"/>
    <mergeCell ref="O3:P3"/>
    <mergeCell ref="I4:J4"/>
    <mergeCell ref="K4:L4"/>
    <mergeCell ref="M4:N4"/>
    <mergeCell ref="O4:P4"/>
    <mergeCell ref="M3:N3"/>
  </mergeCells>
  <pageMargins left="0.7" right="0.7" top="0.75" bottom="0.75" header="0.3" footer="0.3"/>
  <pageSetup paperSize="9" scale="63"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8">
    <tabColor rgb="FFFFFF00"/>
  </sheetPr>
  <dimension ref="A1:N102"/>
  <sheetViews>
    <sheetView showGridLines="0" view="pageBreakPreview" zoomScaleNormal="100" zoomScaleSheetLayoutView="100" workbookViewId="0">
      <selection activeCell="C2" sqref="C2"/>
    </sheetView>
  </sheetViews>
  <sheetFormatPr defaultRowHeight="15" x14ac:dyDescent="0.25"/>
  <cols>
    <col min="2" max="2" width="34.7109375" customWidth="1"/>
    <col min="3" max="5" width="13.140625" customWidth="1"/>
    <col min="6" max="8" width="13.140625" hidden="1" customWidth="1"/>
    <col min="9" max="9" width="17.28515625" bestFit="1" customWidth="1"/>
  </cols>
  <sheetData>
    <row r="1" spans="1:14" s="592" customFormat="1" x14ac:dyDescent="0.25">
      <c r="A1" s="593" t="s">
        <v>1176</v>
      </c>
      <c r="B1" s="593"/>
    </row>
    <row r="2" spans="1:14" ht="21" customHeight="1" x14ac:dyDescent="0.25">
      <c r="A2" s="633" t="s">
        <v>47</v>
      </c>
      <c r="B2" s="633"/>
      <c r="C2" s="633" t="str">
        <f>'F31'!K2</f>
        <v>Rosa Power Supply Company Limited</v>
      </c>
      <c r="D2" s="633"/>
      <c r="E2" s="633"/>
      <c r="F2" s="633"/>
      <c r="G2" s="633"/>
      <c r="H2" s="633"/>
    </row>
    <row r="3" spans="1:14" ht="21" customHeight="1" x14ac:dyDescent="0.25">
      <c r="A3" s="812" t="s">
        <v>78</v>
      </c>
      <c r="B3" s="812"/>
      <c r="C3" s="812"/>
      <c r="D3" s="812"/>
      <c r="E3" s="812"/>
      <c r="F3" s="812"/>
      <c r="G3" s="1314"/>
      <c r="H3" s="1314"/>
      <c r="I3" s="1314"/>
      <c r="J3" s="1314"/>
      <c r="K3" s="1314"/>
      <c r="L3" s="1314"/>
      <c r="M3" s="1314"/>
      <c r="N3" s="1314"/>
    </row>
    <row r="4" spans="1:14" ht="21" customHeight="1" x14ac:dyDescent="0.25">
      <c r="A4" s="154"/>
      <c r="B4" s="154"/>
      <c r="E4" s="154"/>
      <c r="G4" s="1493"/>
      <c r="H4" s="1493"/>
      <c r="I4" s="1493"/>
      <c r="J4" s="1493"/>
      <c r="K4" s="1493"/>
      <c r="L4" s="1493"/>
      <c r="M4" s="1493" t="s">
        <v>434</v>
      </c>
      <c r="N4" s="1493"/>
    </row>
    <row r="5" spans="1:14" ht="21" customHeight="1" x14ac:dyDescent="0.25">
      <c r="A5" s="1496" t="s">
        <v>353</v>
      </c>
      <c r="B5" s="1496" t="s">
        <v>49</v>
      </c>
      <c r="C5" s="1247" t="s">
        <v>1065</v>
      </c>
      <c r="D5" s="1247"/>
      <c r="E5" s="1247"/>
      <c r="F5" s="1278" t="s">
        <v>1241</v>
      </c>
      <c r="G5" s="1278"/>
      <c r="H5" s="1278"/>
      <c r="I5" s="372" t="s">
        <v>970</v>
      </c>
      <c r="J5" s="1278" t="s">
        <v>161</v>
      </c>
      <c r="K5" s="1278"/>
      <c r="L5" s="1278"/>
      <c r="M5" s="1278"/>
      <c r="N5" s="1278"/>
    </row>
    <row r="6" spans="1:14" s="353" customFormat="1" ht="21" customHeight="1" x14ac:dyDescent="0.25">
      <c r="A6" s="1497"/>
      <c r="B6" s="1497"/>
      <c r="C6" s="978" t="s">
        <v>1075</v>
      </c>
      <c r="D6" s="978" t="s">
        <v>1076</v>
      </c>
      <c r="E6" s="978" t="s">
        <v>1077</v>
      </c>
      <c r="F6" s="373" t="s">
        <v>987</v>
      </c>
      <c r="G6" s="373" t="s">
        <v>987</v>
      </c>
      <c r="H6" s="373" t="s">
        <v>987</v>
      </c>
      <c r="I6" s="978" t="s">
        <v>1078</v>
      </c>
      <c r="J6" s="981" t="s">
        <v>971</v>
      </c>
      <c r="K6" s="981" t="s">
        <v>972</v>
      </c>
      <c r="L6" s="981" t="s">
        <v>973</v>
      </c>
      <c r="M6" s="981" t="s">
        <v>974</v>
      </c>
      <c r="N6" s="981" t="s">
        <v>975</v>
      </c>
    </row>
    <row r="7" spans="1:14" ht="30" x14ac:dyDescent="0.25">
      <c r="A7" s="1498"/>
      <c r="B7" s="1498"/>
      <c r="C7" s="900" t="s">
        <v>985</v>
      </c>
      <c r="D7" s="900" t="s">
        <v>985</v>
      </c>
      <c r="E7" s="900" t="s">
        <v>985</v>
      </c>
      <c r="F7" s="902" t="s">
        <v>977</v>
      </c>
      <c r="G7" s="901" t="s">
        <v>978</v>
      </c>
      <c r="H7" s="901" t="s">
        <v>979</v>
      </c>
      <c r="I7" s="902" t="s">
        <v>980</v>
      </c>
      <c r="J7" s="901" t="s">
        <v>981</v>
      </c>
      <c r="K7" s="901" t="s">
        <v>981</v>
      </c>
      <c r="L7" s="901" t="s">
        <v>981</v>
      </c>
      <c r="M7" s="901" t="s">
        <v>981</v>
      </c>
      <c r="N7" s="901" t="s">
        <v>981</v>
      </c>
    </row>
    <row r="8" spans="1:14" ht="21" customHeight="1" x14ac:dyDescent="0.25">
      <c r="A8" s="49">
        <v>1</v>
      </c>
      <c r="B8" s="15" t="s">
        <v>397</v>
      </c>
      <c r="C8" s="49"/>
      <c r="D8" s="49"/>
      <c r="E8" s="49"/>
      <c r="F8" s="21"/>
      <c r="G8" s="21"/>
      <c r="H8" s="21"/>
      <c r="I8" s="356"/>
      <c r="J8" s="356"/>
      <c r="K8" s="356"/>
      <c r="L8" s="356"/>
      <c r="M8" s="356"/>
      <c r="N8" s="356"/>
    </row>
    <row r="9" spans="1:14" ht="33.75" customHeight="1" x14ac:dyDescent="0.25">
      <c r="A9" s="147"/>
      <c r="B9" s="15" t="s">
        <v>1012</v>
      </c>
      <c r="C9" s="147"/>
      <c r="D9" s="49"/>
      <c r="E9" s="49"/>
      <c r="F9" s="21"/>
      <c r="G9" s="21"/>
      <c r="H9" s="21"/>
      <c r="I9" s="356"/>
      <c r="J9" s="356"/>
      <c r="K9" s="356"/>
      <c r="L9" s="356"/>
      <c r="M9" s="356"/>
      <c r="N9" s="356"/>
    </row>
    <row r="10" spans="1:14" ht="21" customHeight="1" x14ac:dyDescent="0.25">
      <c r="A10" s="147"/>
      <c r="B10" s="138" t="s">
        <v>399</v>
      </c>
      <c r="C10" s="401">
        <f>SUM(C8:C9)</f>
        <v>0</v>
      </c>
      <c r="D10" s="401">
        <f t="shared" ref="D10:H10" si="0">SUM(D8:D9)</f>
        <v>0</v>
      </c>
      <c r="E10" s="401">
        <f t="shared" si="0"/>
        <v>0</v>
      </c>
      <c r="F10" s="401">
        <f t="shared" si="0"/>
        <v>0</v>
      </c>
      <c r="G10" s="401">
        <f t="shared" si="0"/>
        <v>0</v>
      </c>
      <c r="H10" s="401">
        <f t="shared" si="0"/>
        <v>0</v>
      </c>
      <c r="I10" s="401">
        <f t="shared" ref="I10:N10" si="1">SUM(I8:I9)</f>
        <v>0</v>
      </c>
      <c r="J10" s="401">
        <f t="shared" si="1"/>
        <v>0</v>
      </c>
      <c r="K10" s="401">
        <f t="shared" si="1"/>
        <v>0</v>
      </c>
      <c r="L10" s="401">
        <f t="shared" si="1"/>
        <v>0</v>
      </c>
      <c r="M10" s="401">
        <f t="shared" si="1"/>
        <v>0</v>
      </c>
      <c r="N10" s="401">
        <f t="shared" si="1"/>
        <v>0</v>
      </c>
    </row>
    <row r="11" spans="1:14" ht="21" customHeight="1" x14ac:dyDescent="0.25">
      <c r="A11" s="49">
        <v>2</v>
      </c>
      <c r="B11" s="358" t="s">
        <v>400</v>
      </c>
      <c r="C11" s="357"/>
      <c r="D11" s="357"/>
      <c r="E11" s="357"/>
      <c r="F11" s="356"/>
      <c r="G11" s="356"/>
      <c r="H11" s="356"/>
      <c r="I11" s="356"/>
      <c r="J11" s="356"/>
      <c r="K11" s="356"/>
      <c r="L11" s="356"/>
      <c r="M11" s="356"/>
      <c r="N11" s="356"/>
    </row>
    <row r="12" spans="1:14" ht="33" customHeight="1" x14ac:dyDescent="0.25">
      <c r="A12" s="269"/>
      <c r="B12" s="358" t="s">
        <v>398</v>
      </c>
      <c r="C12" s="147"/>
      <c r="D12" s="357"/>
      <c r="E12" s="357"/>
      <c r="F12" s="356"/>
      <c r="G12" s="356"/>
      <c r="H12" s="356"/>
      <c r="I12" s="356"/>
      <c r="J12" s="356"/>
      <c r="K12" s="356"/>
      <c r="L12" s="356"/>
      <c r="M12" s="356"/>
      <c r="N12" s="356"/>
    </row>
    <row r="13" spans="1:14" ht="21" customHeight="1" x14ac:dyDescent="0.25">
      <c r="A13" s="269"/>
      <c r="B13" s="138" t="s">
        <v>401</v>
      </c>
      <c r="C13" s="401">
        <f>SUM(C11:C12)</f>
        <v>0</v>
      </c>
      <c r="D13" s="401">
        <f t="shared" ref="D13:H13" si="2">SUM(D11:D12)</f>
        <v>0</v>
      </c>
      <c r="E13" s="401">
        <f t="shared" si="2"/>
        <v>0</v>
      </c>
      <c r="F13" s="401">
        <f t="shared" si="2"/>
        <v>0</v>
      </c>
      <c r="G13" s="401">
        <f t="shared" si="2"/>
        <v>0</v>
      </c>
      <c r="H13" s="401">
        <f t="shared" si="2"/>
        <v>0</v>
      </c>
      <c r="I13" s="401">
        <f t="shared" ref="I13:N13" si="3">SUM(I11:I12)</f>
        <v>0</v>
      </c>
      <c r="J13" s="401">
        <f t="shared" si="3"/>
        <v>0</v>
      </c>
      <c r="K13" s="401">
        <f t="shared" si="3"/>
        <v>0</v>
      </c>
      <c r="L13" s="401">
        <f t="shared" si="3"/>
        <v>0</v>
      </c>
      <c r="M13" s="401">
        <f t="shared" si="3"/>
        <v>0</v>
      </c>
      <c r="N13" s="401">
        <f t="shared" si="3"/>
        <v>0</v>
      </c>
    </row>
    <row r="14" spans="1:14" ht="21" customHeight="1" x14ac:dyDescent="0.25">
      <c r="A14" s="6"/>
      <c r="B14" s="6"/>
      <c r="C14" s="357"/>
      <c r="D14" s="357"/>
      <c r="E14" s="357"/>
      <c r="F14" s="356"/>
      <c r="G14" s="356"/>
      <c r="H14" s="356"/>
      <c r="I14" s="356"/>
      <c r="J14" s="356"/>
      <c r="K14" s="356"/>
      <c r="L14" s="356"/>
      <c r="M14" s="356"/>
      <c r="N14" s="356"/>
    </row>
    <row r="15" spans="1:14" ht="21" customHeight="1" x14ac:dyDescent="0.25">
      <c r="A15" s="6"/>
      <c r="B15" s="138" t="s">
        <v>396</v>
      </c>
      <c r="C15" s="402">
        <f>C10-C13</f>
        <v>0</v>
      </c>
      <c r="D15" s="402">
        <f t="shared" ref="D15:H15" si="4">D10-D13</f>
        <v>0</v>
      </c>
      <c r="E15" s="402">
        <f t="shared" si="4"/>
        <v>0</v>
      </c>
      <c r="F15" s="402">
        <f t="shared" si="4"/>
        <v>0</v>
      </c>
      <c r="G15" s="402">
        <f t="shared" si="4"/>
        <v>0</v>
      </c>
      <c r="H15" s="402">
        <f t="shared" si="4"/>
        <v>0</v>
      </c>
      <c r="I15" s="402">
        <f t="shared" ref="I15:N15" si="5">I10-I13</f>
        <v>0</v>
      </c>
      <c r="J15" s="402">
        <f t="shared" si="5"/>
        <v>0</v>
      </c>
      <c r="K15" s="402">
        <f t="shared" si="5"/>
        <v>0</v>
      </c>
      <c r="L15" s="402">
        <f t="shared" si="5"/>
        <v>0</v>
      </c>
      <c r="M15" s="402">
        <f t="shared" si="5"/>
        <v>0</v>
      </c>
      <c r="N15" s="402">
        <f t="shared" si="5"/>
        <v>0</v>
      </c>
    </row>
    <row r="16" spans="1:14" ht="21" customHeight="1" x14ac:dyDescent="0.25">
      <c r="A16" s="154"/>
      <c r="B16" s="44"/>
      <c r="C16" s="270"/>
      <c r="D16" s="270"/>
      <c r="E16" s="270"/>
      <c r="F16" s="270"/>
      <c r="G16" s="270"/>
      <c r="H16" s="270"/>
    </row>
    <row r="17" spans="1:8" ht="21" customHeight="1" x14ac:dyDescent="0.25"/>
    <row r="18" spans="1:8" ht="21" customHeight="1" x14ac:dyDescent="0.25">
      <c r="F18" s="398"/>
      <c r="G18" s="398"/>
      <c r="H18" s="398"/>
    </row>
    <row r="19" spans="1:8" ht="21" customHeight="1" x14ac:dyDescent="0.25"/>
    <row r="20" spans="1:8" ht="21" hidden="1" customHeight="1" x14ac:dyDescent="0.25">
      <c r="A20" s="237" t="s">
        <v>319</v>
      </c>
      <c r="B20" s="237"/>
      <c r="C20" s="237"/>
      <c r="D20" s="237"/>
      <c r="E20" s="237"/>
      <c r="F20" s="237"/>
      <c r="G20" s="237"/>
      <c r="H20" s="237"/>
    </row>
    <row r="21" spans="1:8" ht="21" hidden="1" customHeight="1" x14ac:dyDescent="0.25">
      <c r="A21" s="245">
        <v>1</v>
      </c>
      <c r="B21" s="245" t="s">
        <v>475</v>
      </c>
      <c r="C21" s="1393" t="s">
        <v>476</v>
      </c>
      <c r="D21" s="1394"/>
      <c r="E21" s="1394"/>
      <c r="F21" s="1394"/>
      <c r="G21" s="1394"/>
      <c r="H21" s="1395"/>
    </row>
    <row r="22" spans="1:8" ht="21" hidden="1" customHeight="1" x14ac:dyDescent="0.25">
      <c r="A22" s="250">
        <v>2</v>
      </c>
      <c r="B22" s="20" t="s">
        <v>466</v>
      </c>
      <c r="C22" s="175" t="s">
        <v>465</v>
      </c>
      <c r="D22" s="256"/>
      <c r="E22" s="256"/>
      <c r="F22" s="256"/>
      <c r="G22" s="256"/>
      <c r="H22" s="257"/>
    </row>
    <row r="23" spans="1:8" ht="21" hidden="1" customHeight="1" x14ac:dyDescent="0.25">
      <c r="A23" s="245">
        <v>3</v>
      </c>
      <c r="B23" s="3" t="s">
        <v>467</v>
      </c>
      <c r="C23" s="163" t="s">
        <v>465</v>
      </c>
      <c r="D23" s="168"/>
      <c r="E23" s="168"/>
      <c r="F23" s="168"/>
      <c r="G23" s="168"/>
      <c r="H23" s="251"/>
    </row>
    <row r="24" spans="1:8" ht="21" hidden="1" customHeight="1" x14ac:dyDescent="0.25">
      <c r="A24" s="245">
        <v>4</v>
      </c>
      <c r="B24" s="3" t="s">
        <v>468</v>
      </c>
      <c r="C24" s="253" t="s">
        <v>469</v>
      </c>
      <c r="D24" s="168"/>
      <c r="E24" s="168"/>
      <c r="F24" s="168"/>
      <c r="G24" s="168"/>
      <c r="H24" s="251"/>
    </row>
    <row r="25" spans="1:8" ht="21" hidden="1" customHeight="1" x14ac:dyDescent="0.25">
      <c r="A25" s="245">
        <v>5</v>
      </c>
      <c r="B25" s="3" t="s">
        <v>470</v>
      </c>
      <c r="C25" s="163" t="s">
        <v>465</v>
      </c>
      <c r="D25" s="168"/>
      <c r="E25" s="168"/>
      <c r="F25" s="168"/>
      <c r="G25" s="168"/>
      <c r="H25" s="251"/>
    </row>
    <row r="26" spans="1:8" ht="21" customHeight="1" x14ac:dyDescent="0.25"/>
    <row r="27" spans="1:8" ht="21" customHeight="1" x14ac:dyDescent="0.25"/>
    <row r="28" spans="1:8" ht="21" customHeight="1" x14ac:dyDescent="0.25"/>
    <row r="29" spans="1:8" ht="21" customHeight="1" x14ac:dyDescent="0.25"/>
    <row r="30" spans="1:8" ht="21" customHeight="1" x14ac:dyDescent="0.25"/>
    <row r="31" spans="1:8" ht="21" customHeight="1" x14ac:dyDescent="0.25"/>
    <row r="32" spans="1:8"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sheetData>
  <mergeCells count="14">
    <mergeCell ref="J5:N5"/>
    <mergeCell ref="I3:J3"/>
    <mergeCell ref="K3:L3"/>
    <mergeCell ref="M3:N3"/>
    <mergeCell ref="I4:J4"/>
    <mergeCell ref="K4:L4"/>
    <mergeCell ref="M4:N4"/>
    <mergeCell ref="F5:H5"/>
    <mergeCell ref="G3:H3"/>
    <mergeCell ref="G4:H4"/>
    <mergeCell ref="C21:H21"/>
    <mergeCell ref="A5:A7"/>
    <mergeCell ref="B5:B7"/>
    <mergeCell ref="C5:E5"/>
  </mergeCells>
  <pageMargins left="0.7" right="0.7" top="0.75" bottom="0.75" header="0.3" footer="0.3"/>
  <pageSetup paperSize="9" scale="67"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F15C0-B9CE-4261-811E-02F21E6883AB}">
  <sheetPr>
    <tabColor rgb="FFFFFF00"/>
    <pageSetUpPr fitToPage="1"/>
  </sheetPr>
  <dimension ref="A1:AQ87"/>
  <sheetViews>
    <sheetView showGridLines="0" zoomScale="70" zoomScaleNormal="70" workbookViewId="0">
      <selection activeCell="C2" sqref="C2"/>
    </sheetView>
  </sheetViews>
  <sheetFormatPr defaultRowHeight="15" x14ac:dyDescent="0.25"/>
  <cols>
    <col min="1" max="1" width="9.140625" style="766"/>
    <col min="2" max="2" width="34.7109375" style="766" customWidth="1"/>
    <col min="3" max="3" width="9.5703125" style="766" customWidth="1"/>
    <col min="4" max="7" width="14.7109375" style="766" customWidth="1"/>
    <col min="8" max="33" width="13.140625" style="766" customWidth="1"/>
    <col min="34" max="34" width="14.42578125" style="766" customWidth="1"/>
    <col min="35" max="35" width="14.5703125" style="766" customWidth="1"/>
    <col min="36" max="36" width="12.5703125" style="766" bestFit="1" customWidth="1"/>
    <col min="37" max="37" width="11.28515625" style="766" customWidth="1"/>
    <col min="38" max="38" width="11.5703125" style="766" customWidth="1"/>
    <col min="39" max="39" width="15.140625" style="766" customWidth="1"/>
    <col min="40" max="40" width="15" style="766" customWidth="1"/>
    <col min="41" max="41" width="13.140625" style="766" customWidth="1"/>
    <col min="42" max="42" width="12.42578125" style="766" customWidth="1"/>
    <col min="43" max="43" width="12.7109375" style="766" customWidth="1"/>
    <col min="44" max="16384" width="9.140625" style="766"/>
  </cols>
  <sheetData>
    <row r="1" spans="1:43" x14ac:dyDescent="0.25">
      <c r="A1" s="1280" t="s">
        <v>1187</v>
      </c>
      <c r="B1" s="1280"/>
    </row>
    <row r="2" spans="1:43" ht="21" customHeight="1" x14ac:dyDescent="0.25">
      <c r="A2" s="1211" t="str">
        <f>'F32'!A2:H2</f>
        <v>Name of Transmission Licensee</v>
      </c>
      <c r="B2" s="1211"/>
      <c r="C2" s="1211" t="str">
        <f>'F32'!C2</f>
        <v>Rosa Power Supply Company Limited</v>
      </c>
      <c r="D2" s="1211"/>
      <c r="E2" s="1211"/>
      <c r="F2" s="1211"/>
      <c r="G2" s="1211"/>
      <c r="H2" s="1211"/>
      <c r="I2" s="1211"/>
      <c r="J2" s="1211"/>
      <c r="K2" s="1211"/>
      <c r="L2" s="1211"/>
      <c r="M2" s="1211"/>
      <c r="N2" s="1211"/>
      <c r="O2" s="1211"/>
      <c r="P2" s="1211"/>
      <c r="Q2" s="1211"/>
      <c r="R2" s="1211"/>
      <c r="S2" s="1211"/>
      <c r="T2" s="1211"/>
      <c r="U2" s="1211"/>
      <c r="V2" s="1211"/>
      <c r="W2" s="1211"/>
      <c r="X2" s="1211"/>
      <c r="Y2" s="1211"/>
      <c r="Z2" s="1211"/>
      <c r="AA2" s="1211"/>
      <c r="AB2" s="1211"/>
      <c r="AC2" s="1211"/>
      <c r="AD2" s="1211"/>
      <c r="AE2" s="1211"/>
      <c r="AF2" s="1211"/>
      <c r="AG2" s="1211"/>
    </row>
    <row r="3" spans="1:43" ht="21" customHeight="1" x14ac:dyDescent="0.25">
      <c r="A3" s="812" t="s">
        <v>1278</v>
      </c>
      <c r="B3" s="812"/>
      <c r="C3" s="812"/>
      <c r="D3" s="812"/>
      <c r="E3" s="812"/>
      <c r="F3" s="812"/>
      <c r="G3" s="812"/>
      <c r="H3" s="812"/>
      <c r="I3" s="812"/>
      <c r="J3" s="812"/>
      <c r="K3" s="812"/>
      <c r="L3" s="812"/>
      <c r="M3" s="812"/>
      <c r="N3" s="812"/>
      <c r="O3" s="812"/>
      <c r="P3" s="812"/>
      <c r="Q3" s="812"/>
      <c r="R3" s="812"/>
      <c r="S3" s="812"/>
      <c r="T3" s="812"/>
      <c r="U3" s="812"/>
      <c r="V3" s="812"/>
      <c r="W3" s="812"/>
      <c r="X3" s="812"/>
      <c r="Y3" s="812"/>
      <c r="Z3" s="812"/>
      <c r="AA3" s="812"/>
      <c r="AB3" s="812"/>
      <c r="AC3" s="812"/>
      <c r="AD3" s="812"/>
      <c r="AE3" s="812"/>
      <c r="AF3" s="812"/>
      <c r="AG3" s="812"/>
      <c r="AH3" s="812"/>
      <c r="AI3" s="812"/>
      <c r="AJ3" s="812"/>
      <c r="AK3" s="812"/>
      <c r="AL3" s="812"/>
      <c r="AM3" s="812"/>
      <c r="AN3" s="812"/>
      <c r="AO3" s="812"/>
      <c r="AP3" s="812"/>
      <c r="AQ3" s="812"/>
    </row>
    <row r="4" spans="1:43" ht="21" customHeight="1" x14ac:dyDescent="0.25">
      <c r="A4" s="7"/>
      <c r="B4" s="7"/>
      <c r="C4" s="7"/>
      <c r="D4" s="7"/>
      <c r="E4" s="7"/>
      <c r="F4" s="7"/>
      <c r="G4" s="7"/>
      <c r="H4" s="7"/>
      <c r="I4" s="7"/>
      <c r="J4" s="7"/>
      <c r="K4" s="7"/>
      <c r="L4" s="7"/>
      <c r="M4" s="7"/>
      <c r="N4" s="7"/>
      <c r="O4" s="7"/>
      <c r="P4" s="7"/>
      <c r="Q4" s="7"/>
      <c r="T4" s="810"/>
      <c r="U4" s="810"/>
      <c r="V4" s="7"/>
      <c r="AE4" s="762"/>
      <c r="AP4" s="1349" t="s">
        <v>434</v>
      </c>
      <c r="AQ4" s="1349"/>
    </row>
    <row r="5" spans="1:43" x14ac:dyDescent="0.25">
      <c r="A5" s="1499"/>
      <c r="B5" s="1496" t="s">
        <v>49</v>
      </c>
      <c r="C5" s="1502"/>
      <c r="D5" s="1508" t="s">
        <v>1279</v>
      </c>
      <c r="E5" s="1508"/>
      <c r="F5" s="1508"/>
      <c r="G5" s="1508"/>
      <c r="H5" s="1508"/>
      <c r="I5" s="1505" t="s">
        <v>824</v>
      </c>
      <c r="J5" s="1506"/>
      <c r="K5" s="1506"/>
      <c r="L5" s="1506"/>
      <c r="M5" s="1507"/>
      <c r="N5" s="1505" t="s">
        <v>1480</v>
      </c>
      <c r="O5" s="1506"/>
      <c r="P5" s="1506"/>
      <c r="Q5" s="1506"/>
      <c r="R5" s="1507"/>
      <c r="S5" s="1505" t="s">
        <v>161</v>
      </c>
      <c r="T5" s="1506"/>
      <c r="U5" s="1506"/>
      <c r="V5" s="1506"/>
      <c r="W5" s="1506"/>
      <c r="X5" s="1506"/>
      <c r="Y5" s="1506"/>
      <c r="Z5" s="1506"/>
      <c r="AA5" s="1506"/>
      <c r="AB5" s="1506"/>
      <c r="AC5" s="1506"/>
      <c r="AD5" s="1506"/>
      <c r="AE5" s="1506"/>
      <c r="AF5" s="1506"/>
      <c r="AG5" s="1506"/>
      <c r="AH5" s="1506"/>
      <c r="AI5" s="1506"/>
      <c r="AJ5" s="1506"/>
      <c r="AK5" s="1506"/>
      <c r="AL5" s="1506"/>
      <c r="AM5" s="1506"/>
      <c r="AN5" s="1506"/>
      <c r="AO5" s="1506"/>
      <c r="AP5" s="1506"/>
      <c r="AQ5" s="1506"/>
    </row>
    <row r="6" spans="1:43" x14ac:dyDescent="0.25">
      <c r="A6" s="1500"/>
      <c r="B6" s="1497"/>
      <c r="C6" s="1503"/>
      <c r="D6" s="1508" t="s">
        <v>1289</v>
      </c>
      <c r="E6" s="1508"/>
      <c r="F6" s="1508"/>
      <c r="G6" s="1508"/>
      <c r="H6" s="1508"/>
      <c r="I6" s="1505" t="s">
        <v>1290</v>
      </c>
      <c r="J6" s="1506"/>
      <c r="K6" s="1506"/>
      <c r="L6" s="1506"/>
      <c r="M6" s="1507"/>
      <c r="N6" s="1505" t="s">
        <v>1291</v>
      </c>
      <c r="O6" s="1506"/>
      <c r="P6" s="1506"/>
      <c r="Q6" s="1506"/>
      <c r="R6" s="1507"/>
      <c r="S6" s="1505" t="s">
        <v>1481</v>
      </c>
      <c r="T6" s="1506"/>
      <c r="U6" s="1506"/>
      <c r="V6" s="1506"/>
      <c r="W6" s="1507"/>
      <c r="X6" s="1505" t="s">
        <v>1482</v>
      </c>
      <c r="Y6" s="1506"/>
      <c r="Z6" s="1506"/>
      <c r="AA6" s="1506"/>
      <c r="AB6" s="1507"/>
      <c r="AC6" s="1505" t="s">
        <v>1483</v>
      </c>
      <c r="AD6" s="1506"/>
      <c r="AE6" s="1506"/>
      <c r="AF6" s="1506"/>
      <c r="AG6" s="1507"/>
      <c r="AH6" s="1508" t="s">
        <v>1484</v>
      </c>
      <c r="AI6" s="1508"/>
      <c r="AJ6" s="1508"/>
      <c r="AK6" s="1508"/>
      <c r="AL6" s="1508"/>
      <c r="AM6" s="1508" t="s">
        <v>1485</v>
      </c>
      <c r="AN6" s="1508"/>
      <c r="AO6" s="1508"/>
      <c r="AP6" s="1508"/>
      <c r="AQ6" s="1508"/>
    </row>
    <row r="7" spans="1:43" ht="45" x14ac:dyDescent="0.25">
      <c r="A7" s="1501"/>
      <c r="B7" s="1498"/>
      <c r="C7" s="1504"/>
      <c r="D7" s="808" t="s">
        <v>1280</v>
      </c>
      <c r="E7" s="808" t="s">
        <v>1287</v>
      </c>
      <c r="F7" s="808" t="s">
        <v>1288</v>
      </c>
      <c r="G7" s="808" t="s">
        <v>1286</v>
      </c>
      <c r="H7" s="808" t="s">
        <v>1281</v>
      </c>
      <c r="I7" s="808" t="s">
        <v>1280</v>
      </c>
      <c r="J7" s="808" t="s">
        <v>1287</v>
      </c>
      <c r="K7" s="808" t="s">
        <v>1288</v>
      </c>
      <c r="L7" s="808" t="s">
        <v>1286</v>
      </c>
      <c r="M7" s="808" t="s">
        <v>1281</v>
      </c>
      <c r="N7" s="808" t="s">
        <v>1280</v>
      </c>
      <c r="O7" s="808" t="s">
        <v>1287</v>
      </c>
      <c r="P7" s="808" t="s">
        <v>1288</v>
      </c>
      <c r="Q7" s="808" t="s">
        <v>1286</v>
      </c>
      <c r="R7" s="808" t="s">
        <v>1281</v>
      </c>
      <c r="S7" s="808" t="s">
        <v>1280</v>
      </c>
      <c r="T7" s="808" t="s">
        <v>1287</v>
      </c>
      <c r="U7" s="808" t="s">
        <v>1288</v>
      </c>
      <c r="V7" s="808" t="s">
        <v>1286</v>
      </c>
      <c r="W7" s="808" t="s">
        <v>1281</v>
      </c>
      <c r="X7" s="808" t="s">
        <v>1280</v>
      </c>
      <c r="Y7" s="808" t="s">
        <v>1287</v>
      </c>
      <c r="Z7" s="808" t="s">
        <v>1288</v>
      </c>
      <c r="AA7" s="808" t="s">
        <v>1286</v>
      </c>
      <c r="AB7" s="808" t="s">
        <v>1281</v>
      </c>
      <c r="AC7" s="808" t="s">
        <v>1280</v>
      </c>
      <c r="AD7" s="808" t="s">
        <v>1287</v>
      </c>
      <c r="AE7" s="808" t="s">
        <v>1288</v>
      </c>
      <c r="AF7" s="808" t="s">
        <v>1286</v>
      </c>
      <c r="AG7" s="808" t="s">
        <v>1281</v>
      </c>
      <c r="AH7" s="811" t="s">
        <v>1280</v>
      </c>
      <c r="AI7" s="811" t="s">
        <v>1287</v>
      </c>
      <c r="AJ7" s="811" t="s">
        <v>1288</v>
      </c>
      <c r="AK7" s="811" t="s">
        <v>1286</v>
      </c>
      <c r="AL7" s="811" t="s">
        <v>1281</v>
      </c>
      <c r="AM7" s="811" t="s">
        <v>1280</v>
      </c>
      <c r="AN7" s="811" t="s">
        <v>1287</v>
      </c>
      <c r="AO7" s="811" t="s">
        <v>1288</v>
      </c>
      <c r="AP7" s="811" t="s">
        <v>1286</v>
      </c>
      <c r="AQ7" s="811" t="s">
        <v>1281</v>
      </c>
    </row>
    <row r="8" spans="1:43" ht="21" customHeight="1" x14ac:dyDescent="0.25">
      <c r="A8" s="351"/>
      <c r="B8" s="792" t="s">
        <v>69</v>
      </c>
      <c r="C8" s="271"/>
      <c r="D8" s="271"/>
      <c r="E8" s="271"/>
      <c r="F8" s="271"/>
      <c r="G8" s="271"/>
      <c r="H8" s="271"/>
      <c r="I8" s="271"/>
      <c r="J8" s="271"/>
      <c r="K8" s="271"/>
      <c r="L8" s="271"/>
      <c r="M8" s="271"/>
      <c r="N8" s="793"/>
      <c r="O8" s="793"/>
      <c r="P8" s="793"/>
      <c r="Q8" s="793"/>
      <c r="R8" s="793"/>
      <c r="S8" s="793"/>
      <c r="T8" s="793"/>
      <c r="U8" s="793"/>
      <c r="V8" s="793"/>
      <c r="W8" s="793"/>
      <c r="X8" s="793"/>
      <c r="Y8" s="793"/>
      <c r="Z8" s="793"/>
      <c r="AA8" s="793"/>
      <c r="AB8" s="793"/>
      <c r="AC8" s="793"/>
      <c r="AD8" s="793"/>
      <c r="AE8" s="793"/>
      <c r="AF8" s="793"/>
      <c r="AG8" s="180"/>
      <c r="AH8" s="180"/>
      <c r="AI8" s="180"/>
      <c r="AJ8" s="180"/>
      <c r="AK8" s="180"/>
      <c r="AL8" s="180"/>
      <c r="AM8" s="180"/>
      <c r="AN8" s="180"/>
      <c r="AO8" s="180"/>
      <c r="AP8" s="180"/>
      <c r="AQ8" s="180"/>
    </row>
    <row r="9" spans="1:43" ht="21" customHeight="1" x14ac:dyDescent="0.25">
      <c r="A9" s="351" t="s">
        <v>63</v>
      </c>
      <c r="B9" s="792" t="s">
        <v>1092</v>
      </c>
      <c r="C9" s="271"/>
      <c r="D9" s="794"/>
      <c r="E9" s="794"/>
      <c r="F9" s="794"/>
      <c r="G9" s="794"/>
      <c r="H9" s="794"/>
      <c r="I9" s="794"/>
      <c r="J9" s="794"/>
      <c r="K9" s="794"/>
      <c r="L9" s="794"/>
      <c r="M9" s="794"/>
      <c r="N9" s="795"/>
      <c r="O9" s="795"/>
      <c r="P9" s="795"/>
      <c r="Q9" s="795"/>
      <c r="R9" s="795"/>
      <c r="S9" s="795"/>
      <c r="T9" s="795"/>
      <c r="U9" s="795"/>
      <c r="V9" s="795"/>
      <c r="W9" s="795"/>
      <c r="X9" s="795"/>
      <c r="Y9" s="795"/>
      <c r="Z9" s="795"/>
      <c r="AA9" s="795"/>
      <c r="AB9" s="795"/>
      <c r="AC9" s="795"/>
      <c r="AD9" s="795"/>
      <c r="AE9" s="795"/>
      <c r="AF9" s="795"/>
      <c r="AG9" s="636"/>
      <c r="AH9" s="180"/>
      <c r="AI9" s="180"/>
      <c r="AJ9" s="180"/>
      <c r="AK9" s="180"/>
      <c r="AL9" s="180"/>
      <c r="AM9" s="180"/>
      <c r="AN9" s="180"/>
      <c r="AO9" s="180"/>
      <c r="AP9" s="180"/>
      <c r="AQ9" s="180"/>
    </row>
    <row r="10" spans="1:43" ht="21" customHeight="1" x14ac:dyDescent="0.25">
      <c r="A10" s="351" t="s">
        <v>407</v>
      </c>
      <c r="B10" s="796" t="s">
        <v>70</v>
      </c>
      <c r="C10" s="793"/>
      <c r="D10" s="797"/>
      <c r="E10" s="797"/>
      <c r="F10" s="797"/>
      <c r="G10" s="798"/>
      <c r="H10" s="795"/>
      <c r="I10" s="795"/>
      <c r="J10" s="795"/>
      <c r="K10" s="795"/>
      <c r="L10" s="797"/>
      <c r="M10" s="798"/>
      <c r="N10" s="795"/>
      <c r="O10" s="795"/>
      <c r="P10" s="795"/>
      <c r="Q10" s="795"/>
      <c r="R10" s="797"/>
      <c r="S10" s="798"/>
      <c r="T10" s="798"/>
      <c r="U10" s="798"/>
      <c r="V10" s="795"/>
      <c r="W10" s="797"/>
      <c r="X10" s="798"/>
      <c r="Y10" s="798"/>
      <c r="Z10" s="798"/>
      <c r="AA10" s="795"/>
      <c r="AB10" s="797"/>
      <c r="AC10" s="797"/>
      <c r="AD10" s="797"/>
      <c r="AE10" s="798"/>
      <c r="AF10" s="795"/>
      <c r="AG10" s="797"/>
      <c r="AH10" s="180"/>
      <c r="AI10" s="180"/>
      <c r="AJ10" s="180"/>
      <c r="AK10" s="180"/>
      <c r="AL10" s="180"/>
      <c r="AM10" s="180"/>
      <c r="AN10" s="180"/>
      <c r="AO10" s="180"/>
      <c r="AP10" s="180"/>
      <c r="AQ10" s="180"/>
    </row>
    <row r="11" spans="1:43" ht="21" customHeight="1" x14ac:dyDescent="0.25">
      <c r="A11" s="351" t="s">
        <v>408</v>
      </c>
      <c r="B11" s="796" t="s">
        <v>1449</v>
      </c>
      <c r="C11" s="793"/>
      <c r="D11" s="797"/>
      <c r="E11" s="797"/>
      <c r="F11" s="797"/>
      <c r="G11" s="798"/>
      <c r="H11" s="795"/>
      <c r="I11" s="795"/>
      <c r="J11" s="795"/>
      <c r="K11" s="795"/>
      <c r="L11" s="797"/>
      <c r="M11" s="798"/>
      <c r="N11" s="795"/>
      <c r="O11" s="795"/>
      <c r="P11" s="795"/>
      <c r="Q11" s="795"/>
      <c r="R11" s="797"/>
      <c r="S11" s="798"/>
      <c r="T11" s="798"/>
      <c r="U11" s="798"/>
      <c r="V11" s="795"/>
      <c r="W11" s="797"/>
      <c r="X11" s="798"/>
      <c r="Y11" s="798"/>
      <c r="Z11" s="798"/>
      <c r="AA11" s="795"/>
      <c r="AB11" s="797"/>
      <c r="AC11" s="797"/>
      <c r="AD11" s="797"/>
      <c r="AE11" s="798"/>
      <c r="AF11" s="795"/>
      <c r="AG11" s="797"/>
      <c r="AH11" s="180"/>
      <c r="AI11" s="180"/>
      <c r="AJ11" s="180"/>
      <c r="AK11" s="180"/>
      <c r="AL11" s="180"/>
      <c r="AM11" s="180"/>
      <c r="AN11" s="180"/>
      <c r="AO11" s="180"/>
      <c r="AP11" s="180"/>
      <c r="AQ11" s="180"/>
    </row>
    <row r="12" spans="1:43" ht="21" customHeight="1" x14ac:dyDescent="0.25">
      <c r="A12" s="351" t="s">
        <v>413</v>
      </c>
      <c r="B12" s="796" t="s">
        <v>1450</v>
      </c>
      <c r="C12" s="793"/>
      <c r="D12" s="797"/>
      <c r="E12" s="797"/>
      <c r="F12" s="797"/>
      <c r="G12" s="798"/>
      <c r="H12" s="797"/>
      <c r="I12" s="797"/>
      <c r="J12" s="797"/>
      <c r="K12" s="797"/>
      <c r="L12" s="797"/>
      <c r="M12" s="798"/>
      <c r="N12" s="797"/>
      <c r="O12" s="797"/>
      <c r="P12" s="797"/>
      <c r="Q12" s="797"/>
      <c r="R12" s="798"/>
      <c r="S12" s="797"/>
      <c r="T12" s="797"/>
      <c r="U12" s="797"/>
      <c r="V12" s="797"/>
      <c r="W12" s="798"/>
      <c r="X12" s="797"/>
      <c r="Y12" s="797"/>
      <c r="Z12" s="797"/>
      <c r="AA12" s="797"/>
      <c r="AB12" s="798"/>
      <c r="AC12" s="798"/>
      <c r="AD12" s="798"/>
      <c r="AE12" s="797"/>
      <c r="AF12" s="797"/>
      <c r="AG12" s="798"/>
      <c r="AH12" s="180"/>
      <c r="AI12" s="180"/>
      <c r="AJ12" s="180"/>
      <c r="AK12" s="180"/>
      <c r="AL12" s="180"/>
      <c r="AM12" s="180"/>
      <c r="AN12" s="180"/>
      <c r="AO12" s="180"/>
      <c r="AP12" s="180"/>
      <c r="AQ12" s="180"/>
    </row>
    <row r="13" spans="1:43" ht="21" customHeight="1" x14ac:dyDescent="0.25">
      <c r="A13" s="351"/>
      <c r="B13" s="796" t="s">
        <v>1451</v>
      </c>
      <c r="C13" s="793"/>
      <c r="D13" s="799"/>
      <c r="E13" s="799"/>
      <c r="F13" s="799"/>
      <c r="G13" s="800"/>
      <c r="H13" s="797"/>
      <c r="I13" s="797"/>
      <c r="J13" s="797"/>
      <c r="K13" s="797"/>
      <c r="L13" s="799"/>
      <c r="M13" s="800"/>
      <c r="N13" s="797"/>
      <c r="O13" s="797"/>
      <c r="P13" s="797"/>
      <c r="Q13" s="799"/>
      <c r="R13" s="800"/>
      <c r="S13" s="797"/>
      <c r="T13" s="797"/>
      <c r="U13" s="797"/>
      <c r="V13" s="799"/>
      <c r="W13" s="800"/>
      <c r="X13" s="797"/>
      <c r="Y13" s="797"/>
      <c r="Z13" s="797"/>
      <c r="AA13" s="799"/>
      <c r="AB13" s="800"/>
      <c r="AC13" s="800"/>
      <c r="AD13" s="800"/>
      <c r="AE13" s="797"/>
      <c r="AF13" s="799"/>
      <c r="AG13" s="800"/>
      <c r="AH13" s="180"/>
      <c r="AI13" s="180"/>
      <c r="AJ13" s="180"/>
      <c r="AK13" s="180"/>
      <c r="AL13" s="180"/>
      <c r="AM13" s="180"/>
      <c r="AN13" s="180"/>
      <c r="AO13" s="180"/>
      <c r="AP13" s="180"/>
      <c r="AQ13" s="180"/>
    </row>
    <row r="14" spans="1:43" ht="21" customHeight="1" x14ac:dyDescent="0.25">
      <c r="A14" s="351" t="s">
        <v>64</v>
      </c>
      <c r="B14" s="796" t="s">
        <v>72</v>
      </c>
      <c r="C14" s="793"/>
      <c r="D14" s="795"/>
      <c r="E14" s="795"/>
      <c r="F14" s="795"/>
      <c r="G14" s="800"/>
      <c r="H14" s="797"/>
      <c r="I14" s="797"/>
      <c r="J14" s="797"/>
      <c r="K14" s="797"/>
      <c r="L14" s="795"/>
      <c r="M14" s="800"/>
      <c r="N14" s="797"/>
      <c r="O14" s="797"/>
      <c r="P14" s="797"/>
      <c r="Q14" s="795"/>
      <c r="R14" s="800"/>
      <c r="S14" s="797"/>
      <c r="T14" s="797"/>
      <c r="U14" s="797"/>
      <c r="V14" s="795"/>
      <c r="W14" s="800"/>
      <c r="X14" s="797"/>
      <c r="Y14" s="797"/>
      <c r="Z14" s="797"/>
      <c r="AA14" s="795"/>
      <c r="AB14" s="800"/>
      <c r="AC14" s="800"/>
      <c r="AD14" s="800"/>
      <c r="AE14" s="797"/>
      <c r="AF14" s="795"/>
      <c r="AG14" s="800"/>
      <c r="AH14" s="180"/>
      <c r="AI14" s="180"/>
      <c r="AJ14" s="180"/>
      <c r="AK14" s="180"/>
      <c r="AL14" s="180"/>
      <c r="AM14" s="180"/>
      <c r="AN14" s="180"/>
      <c r="AO14" s="180"/>
      <c r="AP14" s="180"/>
      <c r="AQ14" s="180"/>
    </row>
    <row r="15" spans="1:43" ht="21" customHeight="1" x14ac:dyDescent="0.25">
      <c r="A15" s="351" t="s">
        <v>66</v>
      </c>
      <c r="B15" s="796" t="s">
        <v>409</v>
      </c>
      <c r="C15" s="793"/>
      <c r="D15" s="795"/>
      <c r="E15" s="795"/>
      <c r="F15" s="795"/>
      <c r="G15" s="800"/>
      <c r="H15" s="799"/>
      <c r="I15" s="799"/>
      <c r="J15" s="799"/>
      <c r="K15" s="799"/>
      <c r="L15" s="795"/>
      <c r="M15" s="800"/>
      <c r="N15" s="799"/>
      <c r="O15" s="799"/>
      <c r="P15" s="799"/>
      <c r="Q15" s="795"/>
      <c r="R15" s="800"/>
      <c r="S15" s="799"/>
      <c r="T15" s="799"/>
      <c r="U15" s="799"/>
      <c r="V15" s="795"/>
      <c r="W15" s="800"/>
      <c r="X15" s="799"/>
      <c r="Y15" s="799"/>
      <c r="Z15" s="799"/>
      <c r="AA15" s="795"/>
      <c r="AB15" s="800"/>
      <c r="AC15" s="800"/>
      <c r="AD15" s="800"/>
      <c r="AE15" s="799"/>
      <c r="AF15" s="795"/>
      <c r="AG15" s="800"/>
      <c r="AH15" s="180"/>
      <c r="AI15" s="180"/>
      <c r="AJ15" s="180"/>
      <c r="AK15" s="180"/>
      <c r="AL15" s="180"/>
      <c r="AM15" s="180"/>
      <c r="AN15" s="180"/>
      <c r="AO15" s="180"/>
      <c r="AP15" s="180"/>
      <c r="AQ15" s="180"/>
    </row>
    <row r="16" spans="1:43" ht="21" customHeight="1" x14ac:dyDescent="0.25">
      <c r="A16" s="351" t="s">
        <v>75</v>
      </c>
      <c r="B16" s="796" t="s">
        <v>91</v>
      </c>
      <c r="C16" s="793"/>
      <c r="D16" s="795"/>
      <c r="E16" s="795"/>
      <c r="F16" s="795"/>
      <c r="G16" s="800"/>
      <c r="H16" s="799"/>
      <c r="I16" s="799"/>
      <c r="J16" s="799"/>
      <c r="K16" s="799"/>
      <c r="L16" s="795"/>
      <c r="M16" s="800"/>
      <c r="N16" s="799"/>
      <c r="O16" s="799"/>
      <c r="P16" s="799"/>
      <c r="Q16" s="795"/>
      <c r="R16" s="800"/>
      <c r="S16" s="799"/>
      <c r="T16" s="799"/>
      <c r="U16" s="799"/>
      <c r="V16" s="795"/>
      <c r="W16" s="800"/>
      <c r="X16" s="799"/>
      <c r="Y16" s="799"/>
      <c r="Z16" s="799"/>
      <c r="AA16" s="795"/>
      <c r="AB16" s="800"/>
      <c r="AC16" s="800"/>
      <c r="AD16" s="800"/>
      <c r="AE16" s="799"/>
      <c r="AF16" s="795"/>
      <c r="AG16" s="800"/>
      <c r="AH16" s="180"/>
      <c r="AI16" s="180"/>
      <c r="AJ16" s="180"/>
      <c r="AK16" s="180"/>
      <c r="AL16" s="180"/>
      <c r="AM16" s="180"/>
      <c r="AN16" s="180"/>
      <c r="AO16" s="180"/>
      <c r="AP16" s="180"/>
      <c r="AQ16" s="180"/>
    </row>
    <row r="17" spans="1:43" ht="21" customHeight="1" x14ac:dyDescent="0.25">
      <c r="A17" s="351" t="s">
        <v>76</v>
      </c>
      <c r="B17" s="796" t="s">
        <v>1224</v>
      </c>
      <c r="C17" s="793"/>
      <c r="D17" s="795"/>
      <c r="E17" s="795"/>
      <c r="F17" s="795"/>
      <c r="G17" s="800"/>
      <c r="H17" s="799"/>
      <c r="I17" s="799"/>
      <c r="J17" s="799"/>
      <c r="K17" s="799"/>
      <c r="L17" s="795"/>
      <c r="M17" s="800"/>
      <c r="N17" s="799"/>
      <c r="O17" s="799"/>
      <c r="P17" s="799"/>
      <c r="Q17" s="795"/>
      <c r="R17" s="800"/>
      <c r="S17" s="799"/>
      <c r="T17" s="799"/>
      <c r="U17" s="799"/>
      <c r="V17" s="795"/>
      <c r="W17" s="800"/>
      <c r="X17" s="799"/>
      <c r="Y17" s="799"/>
      <c r="Z17" s="799"/>
      <c r="AA17" s="795"/>
      <c r="AB17" s="800"/>
      <c r="AC17" s="800"/>
      <c r="AD17" s="800"/>
      <c r="AE17" s="799"/>
      <c r="AF17" s="795"/>
      <c r="AG17" s="800"/>
      <c r="AH17" s="180"/>
      <c r="AI17" s="180"/>
      <c r="AJ17" s="180"/>
      <c r="AK17" s="180"/>
      <c r="AL17" s="180"/>
      <c r="AM17" s="180"/>
      <c r="AN17" s="180"/>
      <c r="AO17" s="180"/>
      <c r="AP17" s="180"/>
      <c r="AQ17" s="180"/>
    </row>
    <row r="18" spans="1:43" ht="21" customHeight="1" x14ac:dyDescent="0.25">
      <c r="A18" s="351" t="s">
        <v>1282</v>
      </c>
      <c r="B18" s="796" t="s">
        <v>1283</v>
      </c>
      <c r="C18" s="793"/>
      <c r="D18" s="795"/>
      <c r="E18" s="795"/>
      <c r="F18" s="795"/>
      <c r="G18" s="800"/>
      <c r="H18" s="799"/>
      <c r="I18" s="799"/>
      <c r="J18" s="799"/>
      <c r="K18" s="799"/>
      <c r="L18" s="795"/>
      <c r="M18" s="800"/>
      <c r="N18" s="799"/>
      <c r="O18" s="799"/>
      <c r="P18" s="799"/>
      <c r="Q18" s="795"/>
      <c r="R18" s="800"/>
      <c r="S18" s="799"/>
      <c r="T18" s="799"/>
      <c r="U18" s="799"/>
      <c r="V18" s="795"/>
      <c r="W18" s="800"/>
      <c r="X18" s="799"/>
      <c r="Y18" s="799"/>
      <c r="Z18" s="799"/>
      <c r="AA18" s="795"/>
      <c r="AB18" s="800"/>
      <c r="AC18" s="800"/>
      <c r="AD18" s="800"/>
      <c r="AE18" s="799"/>
      <c r="AF18" s="795"/>
      <c r="AG18" s="800"/>
      <c r="AH18" s="180"/>
      <c r="AI18" s="180"/>
      <c r="AJ18" s="180"/>
      <c r="AK18" s="180"/>
      <c r="AL18" s="180"/>
      <c r="AM18" s="180"/>
      <c r="AN18" s="180"/>
      <c r="AO18" s="180"/>
      <c r="AP18" s="180"/>
      <c r="AQ18" s="180"/>
    </row>
    <row r="19" spans="1:43" ht="21" customHeight="1" x14ac:dyDescent="0.25">
      <c r="A19" s="351" t="s">
        <v>407</v>
      </c>
      <c r="B19" s="28" t="s">
        <v>1284</v>
      </c>
      <c r="C19" s="793"/>
      <c r="D19" s="795"/>
      <c r="E19" s="795"/>
      <c r="F19" s="795"/>
      <c r="G19" s="798"/>
      <c r="H19" s="799"/>
      <c r="I19" s="799"/>
      <c r="J19" s="799"/>
      <c r="K19" s="799"/>
      <c r="L19" s="795"/>
      <c r="M19" s="798"/>
      <c r="N19" s="799"/>
      <c r="O19" s="799"/>
      <c r="P19" s="799"/>
      <c r="Q19" s="795"/>
      <c r="R19" s="798"/>
      <c r="S19" s="799"/>
      <c r="T19" s="799"/>
      <c r="U19" s="799"/>
      <c r="V19" s="795"/>
      <c r="W19" s="798"/>
      <c r="X19" s="799"/>
      <c r="Y19" s="799"/>
      <c r="Z19" s="799"/>
      <c r="AA19" s="795"/>
      <c r="AB19" s="798"/>
      <c r="AC19" s="798"/>
      <c r="AD19" s="798"/>
      <c r="AE19" s="799"/>
      <c r="AF19" s="795"/>
      <c r="AG19" s="798"/>
      <c r="AH19" s="180"/>
      <c r="AI19" s="180"/>
      <c r="AJ19" s="180"/>
      <c r="AK19" s="180"/>
      <c r="AL19" s="180"/>
      <c r="AM19" s="180"/>
      <c r="AN19" s="180"/>
      <c r="AO19" s="180"/>
      <c r="AP19" s="180"/>
      <c r="AQ19" s="180"/>
    </row>
    <row r="20" spans="1:43" ht="21" customHeight="1" x14ac:dyDescent="0.25">
      <c r="A20" s="351" t="s">
        <v>805</v>
      </c>
      <c r="B20" s="28" t="s">
        <v>414</v>
      </c>
      <c r="C20" s="793"/>
      <c r="D20" s="795"/>
      <c r="E20" s="795"/>
      <c r="F20" s="795"/>
      <c r="G20" s="800"/>
      <c r="H20" s="797"/>
      <c r="I20" s="797"/>
      <c r="J20" s="797"/>
      <c r="K20" s="797"/>
      <c r="L20" s="795"/>
      <c r="M20" s="797"/>
      <c r="N20" s="799"/>
      <c r="O20" s="799"/>
      <c r="P20" s="799"/>
      <c r="Q20" s="795"/>
      <c r="R20" s="799"/>
      <c r="S20" s="799"/>
      <c r="T20" s="799"/>
      <c r="U20" s="799"/>
      <c r="V20" s="795"/>
      <c r="W20" s="799"/>
      <c r="X20" s="799"/>
      <c r="Y20" s="799"/>
      <c r="Z20" s="799"/>
      <c r="AA20" s="795"/>
      <c r="AB20" s="799"/>
      <c r="AC20" s="799"/>
      <c r="AD20" s="799"/>
      <c r="AE20" s="799"/>
      <c r="AF20" s="795"/>
      <c r="AG20" s="801"/>
      <c r="AH20" s="180"/>
      <c r="AI20" s="180"/>
      <c r="AJ20" s="180"/>
      <c r="AK20" s="180"/>
      <c r="AL20" s="180"/>
      <c r="AM20" s="180"/>
      <c r="AN20" s="180"/>
      <c r="AO20" s="180"/>
      <c r="AP20" s="180"/>
      <c r="AQ20" s="180"/>
    </row>
    <row r="21" spans="1:43" ht="21" customHeight="1" x14ac:dyDescent="0.25">
      <c r="A21" s="351"/>
      <c r="B21" s="28"/>
      <c r="C21" s="793"/>
      <c r="D21" s="795"/>
      <c r="E21" s="795"/>
      <c r="F21" s="795"/>
      <c r="G21" s="800"/>
      <c r="H21" s="799"/>
      <c r="I21" s="799"/>
      <c r="J21" s="799"/>
      <c r="K21" s="799"/>
      <c r="L21" s="795"/>
      <c r="M21" s="797"/>
      <c r="N21" s="799"/>
      <c r="O21" s="799"/>
      <c r="P21" s="799"/>
      <c r="Q21" s="795"/>
      <c r="R21" s="799"/>
      <c r="S21" s="799"/>
      <c r="T21" s="799"/>
      <c r="U21" s="799"/>
      <c r="V21" s="795"/>
      <c r="W21" s="799"/>
      <c r="X21" s="799"/>
      <c r="Y21" s="799"/>
      <c r="Z21" s="799"/>
      <c r="AA21" s="795"/>
      <c r="AB21" s="799"/>
      <c r="AC21" s="799"/>
      <c r="AD21" s="799"/>
      <c r="AE21" s="799"/>
      <c r="AF21" s="795"/>
      <c r="AG21" s="801"/>
      <c r="AH21" s="180"/>
      <c r="AI21" s="180"/>
      <c r="AJ21" s="180"/>
      <c r="AK21" s="180"/>
      <c r="AL21" s="180"/>
      <c r="AM21" s="180"/>
      <c r="AN21" s="180"/>
      <c r="AO21" s="180"/>
      <c r="AP21" s="180"/>
      <c r="AQ21" s="180"/>
    </row>
    <row r="22" spans="1:43" ht="21" customHeight="1" x14ac:dyDescent="0.25">
      <c r="A22" s="802"/>
      <c r="B22" s="29"/>
      <c r="C22" s="803"/>
      <c r="D22" s="795"/>
      <c r="E22" s="795"/>
      <c r="F22" s="795"/>
      <c r="G22" s="800"/>
      <c r="H22" s="799"/>
      <c r="I22" s="799"/>
      <c r="J22" s="799"/>
      <c r="K22" s="799"/>
      <c r="L22" s="795"/>
      <c r="M22" s="797"/>
      <c r="N22" s="799"/>
      <c r="O22" s="799"/>
      <c r="P22" s="799"/>
      <c r="Q22" s="795"/>
      <c r="R22" s="799"/>
      <c r="S22" s="799"/>
      <c r="T22" s="799"/>
      <c r="U22" s="799"/>
      <c r="V22" s="795"/>
      <c r="W22" s="799"/>
      <c r="X22" s="799"/>
      <c r="Y22" s="799"/>
      <c r="Z22" s="799"/>
      <c r="AA22" s="795"/>
      <c r="AB22" s="799"/>
      <c r="AC22" s="799"/>
      <c r="AD22" s="799"/>
      <c r="AE22" s="799"/>
      <c r="AF22" s="795"/>
      <c r="AG22" s="801"/>
      <c r="AH22" s="180"/>
      <c r="AI22" s="180"/>
      <c r="AJ22" s="180"/>
      <c r="AK22" s="180"/>
      <c r="AL22" s="180"/>
      <c r="AM22" s="180"/>
      <c r="AN22" s="180"/>
      <c r="AO22" s="180"/>
      <c r="AP22" s="180"/>
      <c r="AQ22" s="180"/>
    </row>
    <row r="23" spans="1:43" ht="21" customHeight="1" thickBot="1" x14ac:dyDescent="0.3">
      <c r="A23" s="802"/>
      <c r="B23" s="804" t="s">
        <v>1285</v>
      </c>
      <c r="C23" s="804"/>
      <c r="D23" s="805"/>
      <c r="E23" s="805"/>
      <c r="F23" s="805"/>
      <c r="G23" s="805"/>
      <c r="H23" s="805"/>
      <c r="I23" s="805"/>
      <c r="J23" s="805"/>
      <c r="K23" s="805"/>
      <c r="L23" s="805"/>
      <c r="M23" s="805"/>
      <c r="N23" s="805"/>
      <c r="O23" s="805"/>
      <c r="P23" s="805"/>
      <c r="Q23" s="805"/>
      <c r="R23" s="805"/>
      <c r="S23" s="805"/>
      <c r="T23" s="805"/>
      <c r="U23" s="805"/>
      <c r="V23" s="805"/>
      <c r="W23" s="805"/>
      <c r="X23" s="805"/>
      <c r="Y23" s="805"/>
      <c r="Z23" s="805"/>
      <c r="AA23" s="805"/>
      <c r="AB23" s="805"/>
      <c r="AC23" s="805"/>
      <c r="AD23" s="805"/>
      <c r="AE23" s="805"/>
      <c r="AF23" s="805"/>
      <c r="AG23" s="805"/>
      <c r="AH23" s="805"/>
      <c r="AI23" s="805"/>
      <c r="AJ23" s="805"/>
      <c r="AK23" s="805"/>
      <c r="AL23" s="805"/>
      <c r="AM23" s="805"/>
      <c r="AN23" s="805"/>
      <c r="AO23" s="805"/>
      <c r="AP23" s="805"/>
      <c r="AQ23" s="805"/>
    </row>
    <row r="24" spans="1:43" ht="21" customHeight="1" thickTop="1" x14ac:dyDescent="0.25">
      <c r="G24" s="806"/>
      <c r="N24" s="806"/>
      <c r="O24" s="809"/>
      <c r="P24" s="809"/>
    </row>
    <row r="25" spans="1:43" ht="21" customHeight="1" x14ac:dyDescent="0.25">
      <c r="A25" s="1260" t="s">
        <v>1453</v>
      </c>
      <c r="B25" s="1256"/>
      <c r="C25" s="1256"/>
      <c r="D25" s="1256"/>
      <c r="E25" s="1256"/>
      <c r="F25" s="1256"/>
      <c r="G25" s="1256"/>
      <c r="H25" s="1256"/>
      <c r="I25" s="1256"/>
      <c r="J25" s="1256"/>
      <c r="K25" s="1256"/>
      <c r="L25" s="1256"/>
      <c r="M25" s="1256"/>
      <c r="N25" s="1256"/>
      <c r="O25" s="1256"/>
      <c r="P25" s="1256"/>
      <c r="Q25" s="1263"/>
    </row>
    <row r="26" spans="1:43" ht="21" customHeight="1" x14ac:dyDescent="0.25">
      <c r="X26" s="767"/>
      <c r="Y26" s="767"/>
      <c r="Z26" s="767"/>
      <c r="AA26" s="767"/>
      <c r="AB26" s="767"/>
      <c r="AC26" s="767"/>
      <c r="AD26" s="767"/>
      <c r="AO26" s="1335" t="s">
        <v>603</v>
      </c>
      <c r="AP26" s="1335"/>
      <c r="AQ26" s="1335"/>
    </row>
    <row r="27" spans="1:43" ht="21" customHeight="1" x14ac:dyDescent="0.25"/>
    <row r="28" spans="1:43" ht="21" hidden="1" customHeight="1" x14ac:dyDescent="0.25"/>
    <row r="29" spans="1:43" ht="21" hidden="1" customHeight="1" x14ac:dyDescent="0.25">
      <c r="A29" s="237" t="s">
        <v>319</v>
      </c>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row>
    <row r="30" spans="1:43" ht="21" hidden="1" customHeight="1" x14ac:dyDescent="0.25">
      <c r="A30" s="245">
        <v>1</v>
      </c>
      <c r="B30" s="245" t="s">
        <v>475</v>
      </c>
      <c r="C30" s="1393"/>
      <c r="D30" s="1417"/>
      <c r="E30" s="1417"/>
      <c r="F30" s="1417"/>
      <c r="G30" s="1417"/>
      <c r="H30" s="1417"/>
      <c r="I30" s="1417"/>
      <c r="J30" s="1417"/>
      <c r="K30" s="1417"/>
      <c r="L30" s="1417"/>
      <c r="M30" s="1417"/>
      <c r="N30" s="1417"/>
      <c r="O30" s="1417"/>
      <c r="P30" s="1417"/>
      <c r="Q30" s="1417"/>
      <c r="R30" s="1417"/>
      <c r="S30" s="1417"/>
      <c r="T30" s="1417"/>
      <c r="U30" s="1417"/>
      <c r="V30" s="1417"/>
      <c r="W30" s="1417"/>
      <c r="X30" s="1417"/>
      <c r="Y30" s="1417"/>
      <c r="Z30" s="1417"/>
      <c r="AA30" s="1417"/>
      <c r="AB30" s="1433"/>
      <c r="AC30" s="468"/>
      <c r="AD30" s="468"/>
    </row>
    <row r="31" spans="1:43" ht="21" hidden="1" customHeight="1" x14ac:dyDescent="0.25">
      <c r="A31" s="250">
        <v>2</v>
      </c>
      <c r="B31" s="20" t="s">
        <v>466</v>
      </c>
      <c r="C31" s="807">
        <v>20.3</v>
      </c>
      <c r="D31" s="807"/>
      <c r="E31" s="807"/>
      <c r="F31" s="807"/>
      <c r="G31" s="256"/>
      <c r="H31" s="256"/>
      <c r="I31" s="256"/>
      <c r="J31" s="256"/>
      <c r="K31" s="256"/>
      <c r="L31" s="256"/>
      <c r="M31" s="256"/>
      <c r="N31" s="256"/>
      <c r="O31" s="256"/>
      <c r="P31" s="256"/>
      <c r="Q31" s="256"/>
      <c r="R31" s="256"/>
      <c r="S31" s="256"/>
      <c r="T31" s="256"/>
      <c r="U31" s="256"/>
      <c r="V31" s="256"/>
      <c r="W31" s="256"/>
      <c r="X31" s="256"/>
      <c r="Y31" s="256"/>
      <c r="Z31" s="256"/>
      <c r="AA31" s="256"/>
      <c r="AB31" s="257"/>
      <c r="AC31" s="509"/>
      <c r="AD31" s="509"/>
      <c r="AE31" s="237"/>
      <c r="AF31" s="237"/>
    </row>
    <row r="32" spans="1:43" ht="21" hidden="1" customHeight="1" x14ac:dyDescent="0.25">
      <c r="A32" s="245">
        <v>3</v>
      </c>
      <c r="B32" s="3" t="s">
        <v>467</v>
      </c>
      <c r="C32" s="769" t="s">
        <v>473</v>
      </c>
      <c r="D32" s="769"/>
      <c r="E32" s="769"/>
      <c r="F32" s="769"/>
      <c r="G32" s="769"/>
      <c r="H32" s="769"/>
      <c r="I32" s="769"/>
      <c r="J32" s="769"/>
      <c r="K32" s="769"/>
      <c r="L32" s="769"/>
      <c r="M32" s="769"/>
      <c r="N32" s="769"/>
      <c r="O32" s="769"/>
      <c r="P32" s="769"/>
      <c r="Q32" s="769"/>
      <c r="R32" s="769"/>
      <c r="S32" s="769"/>
      <c r="T32" s="769"/>
      <c r="U32" s="769"/>
      <c r="V32" s="769"/>
      <c r="W32" s="769"/>
      <c r="X32" s="769"/>
      <c r="Y32" s="769"/>
      <c r="Z32" s="769"/>
      <c r="AA32" s="769"/>
      <c r="AB32" s="251"/>
      <c r="AC32" s="509"/>
      <c r="AD32" s="509"/>
      <c r="AE32" s="237"/>
      <c r="AF32" s="237"/>
    </row>
    <row r="33" spans="1:32" ht="21" hidden="1" customHeight="1" x14ac:dyDescent="0.25">
      <c r="A33" s="245">
        <v>4</v>
      </c>
      <c r="B33" s="3" t="s">
        <v>468</v>
      </c>
      <c r="C33" s="1436"/>
      <c r="D33" s="1437"/>
      <c r="E33" s="1437"/>
      <c r="F33" s="1437"/>
      <c r="G33" s="1437"/>
      <c r="H33" s="1437"/>
      <c r="I33" s="1437"/>
      <c r="J33" s="1437"/>
      <c r="K33" s="1437"/>
      <c r="L33" s="1437"/>
      <c r="M33" s="1437"/>
      <c r="N33" s="1437"/>
      <c r="O33" s="1437"/>
      <c r="P33" s="1437"/>
      <c r="Q33" s="1437"/>
      <c r="R33" s="1437"/>
      <c r="S33" s="1437"/>
      <c r="T33" s="1437"/>
      <c r="U33" s="1437"/>
      <c r="V33" s="1437"/>
      <c r="W33" s="1437"/>
      <c r="X33" s="1437"/>
      <c r="Y33" s="1437"/>
      <c r="Z33" s="1437"/>
      <c r="AA33" s="1437"/>
      <c r="AB33" s="1438"/>
      <c r="AC33" s="510"/>
      <c r="AD33" s="510"/>
      <c r="AE33" s="427"/>
      <c r="AF33" s="427"/>
    </row>
    <row r="34" spans="1:32" ht="21" hidden="1" customHeight="1" x14ac:dyDescent="0.25">
      <c r="A34" s="245">
        <v>5</v>
      </c>
      <c r="B34" s="3" t="s">
        <v>470</v>
      </c>
      <c r="C34" s="769" t="s">
        <v>465</v>
      </c>
      <c r="D34" s="769"/>
      <c r="E34" s="769"/>
      <c r="F34" s="769"/>
      <c r="G34" s="769"/>
      <c r="H34" s="769"/>
      <c r="I34" s="769"/>
      <c r="J34" s="769"/>
      <c r="K34" s="769"/>
      <c r="L34" s="769"/>
      <c r="M34" s="769"/>
      <c r="N34" s="769"/>
      <c r="O34" s="769"/>
      <c r="P34" s="769"/>
      <c r="Q34" s="769"/>
      <c r="R34" s="769"/>
      <c r="S34" s="769"/>
      <c r="T34" s="769"/>
      <c r="U34" s="769"/>
      <c r="V34" s="769"/>
      <c r="W34" s="769"/>
      <c r="X34" s="769"/>
      <c r="Y34" s="769"/>
      <c r="Z34" s="769"/>
      <c r="AA34" s="769"/>
      <c r="AB34" s="251"/>
      <c r="AC34" s="509"/>
      <c r="AD34" s="509"/>
      <c r="AE34" s="237"/>
      <c r="AF34" s="237"/>
    </row>
    <row r="35" spans="1:32" ht="21" customHeight="1" x14ac:dyDescent="0.25"/>
    <row r="36" spans="1:32" ht="21" customHeight="1" x14ac:dyDescent="0.25"/>
    <row r="37" spans="1:32" ht="21" customHeight="1" x14ac:dyDescent="0.25"/>
    <row r="38" spans="1:32" ht="21" customHeight="1" x14ac:dyDescent="0.25"/>
    <row r="39" spans="1:32" ht="21" customHeight="1" x14ac:dyDescent="0.25"/>
    <row r="40" spans="1:32" ht="21" customHeight="1" x14ac:dyDescent="0.25"/>
    <row r="41" spans="1:32" ht="21" customHeight="1" x14ac:dyDescent="0.25"/>
    <row r="42" spans="1:32" ht="21" customHeight="1" x14ac:dyDescent="0.25"/>
    <row r="43" spans="1:32" ht="21" customHeight="1" x14ac:dyDescent="0.25"/>
    <row r="44" spans="1:32" ht="21" customHeight="1" x14ac:dyDescent="0.25"/>
    <row r="45" spans="1:32" ht="21" customHeight="1" x14ac:dyDescent="0.25"/>
    <row r="46" spans="1:32" ht="21" customHeight="1" x14ac:dyDescent="0.25"/>
    <row r="47" spans="1:32" ht="21" customHeight="1" x14ac:dyDescent="0.25"/>
    <row r="48" spans="1:32"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sheetData>
  <mergeCells count="21">
    <mergeCell ref="AC6:AG6"/>
    <mergeCell ref="AP4:AQ4"/>
    <mergeCell ref="C33:AB33"/>
    <mergeCell ref="C30:AB30"/>
    <mergeCell ref="AH6:AL6"/>
    <mergeCell ref="AM6:AQ6"/>
    <mergeCell ref="S5:AQ5"/>
    <mergeCell ref="AO26:AQ26"/>
    <mergeCell ref="D5:H5"/>
    <mergeCell ref="D6:H6"/>
    <mergeCell ref="I6:M6"/>
    <mergeCell ref="I5:M5"/>
    <mergeCell ref="N6:R6"/>
    <mergeCell ref="S6:W6"/>
    <mergeCell ref="X6:AB6"/>
    <mergeCell ref="A25:Q25"/>
    <mergeCell ref="A1:B1"/>
    <mergeCell ref="A5:A7"/>
    <mergeCell ref="B5:B7"/>
    <mergeCell ref="C5:C7"/>
    <mergeCell ref="N5:R5"/>
  </mergeCells>
  <pageMargins left="0.7" right="0.7" top="0.75" bottom="0.75" header="0.3" footer="0.3"/>
  <pageSetup paperSize="9" scale="44"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B00E-26EF-4BA9-AFEF-EBBDFAF1495E}">
  <sheetPr>
    <tabColor rgb="FFFFFF00"/>
  </sheetPr>
  <dimension ref="A1:AF63"/>
  <sheetViews>
    <sheetView showGridLines="0" view="pageBreakPreview" zoomScaleNormal="100" zoomScaleSheetLayoutView="100" workbookViewId="0">
      <selection activeCell="C2" sqref="C2"/>
    </sheetView>
  </sheetViews>
  <sheetFormatPr defaultRowHeight="15" x14ac:dyDescent="0.25"/>
  <cols>
    <col min="1" max="1" width="2.7109375" style="362" customWidth="1"/>
    <col min="2" max="2" width="29.42578125" style="362" customWidth="1"/>
    <col min="3" max="3" width="10.28515625" style="887" customWidth="1"/>
    <col min="4" max="4" width="12.7109375" style="362" customWidth="1"/>
    <col min="5" max="5" width="10.42578125" style="362" customWidth="1"/>
    <col min="6" max="6" width="9.42578125" style="362" customWidth="1"/>
    <col min="7" max="7" width="11.5703125" style="362" customWidth="1"/>
    <col min="8" max="8" width="17" style="362" customWidth="1"/>
    <col min="9" max="9" width="10.140625" style="362" customWidth="1"/>
    <col min="10" max="11" width="10.42578125" style="362" customWidth="1"/>
    <col min="12" max="12" width="13.28515625" style="362" customWidth="1"/>
    <col min="13" max="14" width="9.140625" style="362"/>
    <col min="15" max="15" width="9.7109375" style="362" customWidth="1"/>
    <col min="16" max="16384" width="9.140625" style="362"/>
  </cols>
  <sheetData>
    <row r="1" spans="2:32" x14ac:dyDescent="0.25">
      <c r="B1" s="1280" t="s">
        <v>1366</v>
      </c>
      <c r="C1" s="1280"/>
    </row>
    <row r="2" spans="2:32" x14ac:dyDescent="0.25">
      <c r="B2" s="830" t="s">
        <v>47</v>
      </c>
      <c r="C2" s="830" t="str">
        <f>'F33'!C2</f>
        <v>Rosa Power Supply Company Limited</v>
      </c>
      <c r="D2" s="830"/>
      <c r="E2" s="830"/>
      <c r="F2" s="830"/>
      <c r="G2" s="830"/>
      <c r="H2" s="830"/>
      <c r="I2" s="830"/>
      <c r="J2" s="830"/>
      <c r="K2" s="830"/>
      <c r="L2" s="830"/>
      <c r="M2" s="830"/>
      <c r="N2" s="830"/>
      <c r="O2" s="830"/>
      <c r="P2" s="830"/>
      <c r="Q2" s="830"/>
      <c r="R2" s="830"/>
      <c r="S2" s="830"/>
      <c r="T2" s="830"/>
      <c r="U2" s="830"/>
      <c r="V2" s="830"/>
      <c r="W2" s="830"/>
      <c r="X2" s="830"/>
      <c r="Y2" s="830"/>
      <c r="Z2" s="830"/>
      <c r="AA2" s="830"/>
      <c r="AB2" s="830"/>
      <c r="AC2" s="830"/>
      <c r="AD2" s="830"/>
      <c r="AE2" s="830"/>
      <c r="AF2" s="830"/>
    </row>
    <row r="3" spans="2:32" x14ac:dyDescent="0.25">
      <c r="B3" s="812" t="s">
        <v>1367</v>
      </c>
      <c r="C3" s="812"/>
      <c r="D3" s="812"/>
      <c r="E3" s="812"/>
      <c r="F3" s="812"/>
      <c r="G3" s="812"/>
      <c r="H3" s="812"/>
      <c r="I3" s="812"/>
      <c r="J3" s="812"/>
      <c r="K3" s="812"/>
      <c r="L3" s="812"/>
      <c r="M3" s="812"/>
      <c r="N3" s="812"/>
      <c r="O3" s="812"/>
      <c r="P3" s="812"/>
      <c r="Q3" s="812"/>
      <c r="R3" s="812"/>
      <c r="S3" s="812"/>
      <c r="T3" s="812"/>
      <c r="U3" s="812"/>
      <c r="V3" s="812"/>
      <c r="W3" s="812"/>
      <c r="X3" s="812"/>
      <c r="Y3" s="812"/>
      <c r="Z3" s="812"/>
      <c r="AA3" s="812"/>
      <c r="AB3" s="812"/>
      <c r="AC3" s="812"/>
      <c r="AD3" s="812"/>
      <c r="AE3" s="812"/>
      <c r="AF3" s="812"/>
    </row>
    <row r="4" spans="2:32" ht="60" customHeight="1" x14ac:dyDescent="0.25">
      <c r="B4" s="1513" t="s">
        <v>1376</v>
      </c>
      <c r="C4" s="1513" t="s">
        <v>1332</v>
      </c>
      <c r="D4" s="839" t="s">
        <v>1368</v>
      </c>
      <c r="E4" s="839" t="s">
        <v>1333</v>
      </c>
      <c r="F4" s="839" t="s">
        <v>979</v>
      </c>
      <c r="G4" s="839" t="s">
        <v>1334</v>
      </c>
      <c r="H4" s="1513" t="s">
        <v>403</v>
      </c>
      <c r="I4" s="839" t="s">
        <v>1384</v>
      </c>
      <c r="J4" s="839" t="s">
        <v>1371</v>
      </c>
      <c r="K4" s="1513" t="s">
        <v>403</v>
      </c>
    </row>
    <row r="5" spans="2:32" ht="9.75" customHeight="1" x14ac:dyDescent="0.25">
      <c r="B5" s="1513"/>
      <c r="C5" s="1513"/>
      <c r="D5" s="1513" t="s">
        <v>1335</v>
      </c>
      <c r="E5" s="1513" t="s">
        <v>1336</v>
      </c>
      <c r="F5" s="1513" t="s">
        <v>1337</v>
      </c>
      <c r="G5" s="1513" t="s">
        <v>1370</v>
      </c>
      <c r="H5" s="1513"/>
      <c r="I5" s="1513" t="s">
        <v>1338</v>
      </c>
      <c r="J5" s="1513" t="s">
        <v>1372</v>
      </c>
      <c r="K5" s="1513"/>
    </row>
    <row r="6" spans="2:32" ht="3" customHeight="1" x14ac:dyDescent="0.25">
      <c r="B6" s="1513"/>
      <c r="C6" s="1513"/>
      <c r="D6" s="1513"/>
      <c r="E6" s="1513"/>
      <c r="F6" s="1513"/>
      <c r="G6" s="1513"/>
      <c r="H6" s="1513"/>
      <c r="I6" s="1513"/>
      <c r="J6" s="1513"/>
      <c r="K6" s="1513"/>
    </row>
    <row r="7" spans="2:32" ht="11.25" customHeight="1" x14ac:dyDescent="0.25">
      <c r="B7" s="1513"/>
      <c r="C7" s="1513"/>
      <c r="D7" s="1513" t="s">
        <v>1243</v>
      </c>
      <c r="E7" s="1513"/>
      <c r="F7" s="1513"/>
      <c r="G7" s="1513"/>
      <c r="H7" s="1513"/>
      <c r="I7" s="839" t="s">
        <v>1369</v>
      </c>
      <c r="J7" s="1513"/>
      <c r="K7" s="1513"/>
    </row>
    <row r="8" spans="2:32" ht="18.75" customHeight="1" x14ac:dyDescent="0.25">
      <c r="B8" s="840" t="s">
        <v>1090</v>
      </c>
      <c r="C8" s="841" t="s">
        <v>1339</v>
      </c>
      <c r="D8" s="842"/>
      <c r="E8" s="842"/>
      <c r="F8" s="842"/>
      <c r="G8" s="843"/>
      <c r="H8" s="843"/>
      <c r="I8" s="844"/>
      <c r="J8" s="843"/>
      <c r="K8" s="888"/>
    </row>
    <row r="9" spans="2:32" ht="13.5" customHeight="1" x14ac:dyDescent="0.25">
      <c r="B9" s="491" t="s">
        <v>839</v>
      </c>
      <c r="C9" s="817" t="s">
        <v>1339</v>
      </c>
      <c r="D9" s="850"/>
      <c r="E9" s="850"/>
      <c r="F9" s="850"/>
      <c r="G9" s="888"/>
      <c r="H9" s="888"/>
      <c r="I9" s="846"/>
      <c r="J9" s="888"/>
      <c r="K9" s="368"/>
    </row>
    <row r="10" spans="2:32" x14ac:dyDescent="0.25">
      <c r="B10" s="491" t="s">
        <v>1340</v>
      </c>
      <c r="C10" s="817" t="s">
        <v>1339</v>
      </c>
      <c r="D10" s="850"/>
      <c r="E10" s="850"/>
      <c r="F10" s="850"/>
      <c r="G10" s="888"/>
      <c r="H10" s="888"/>
      <c r="I10" s="846"/>
      <c r="J10" s="888"/>
      <c r="K10" s="888"/>
      <c r="L10" s="847"/>
    </row>
    <row r="11" spans="2:32" x14ac:dyDescent="0.25">
      <c r="B11" s="491" t="s">
        <v>1341</v>
      </c>
      <c r="C11" s="817" t="s">
        <v>1339</v>
      </c>
      <c r="D11" s="850"/>
      <c r="E11" s="850"/>
      <c r="F11" s="850"/>
      <c r="G11" s="888"/>
      <c r="H11" s="888"/>
      <c r="I11" s="846"/>
      <c r="J11" s="888"/>
      <c r="K11" s="888"/>
    </row>
    <row r="12" spans="2:32" x14ac:dyDescent="0.25">
      <c r="B12" s="491" t="s">
        <v>1342</v>
      </c>
      <c r="C12" s="817" t="s">
        <v>1339</v>
      </c>
      <c r="D12" s="850"/>
      <c r="E12" s="850"/>
      <c r="F12" s="850"/>
      <c r="G12" s="888"/>
      <c r="H12" s="888"/>
      <c r="I12" s="846"/>
      <c r="J12" s="888"/>
      <c r="K12" s="888"/>
    </row>
    <row r="13" spans="2:32" ht="16.5" customHeight="1" x14ac:dyDescent="0.25">
      <c r="B13" s="491" t="s">
        <v>1343</v>
      </c>
      <c r="C13" s="817" t="s">
        <v>1339</v>
      </c>
      <c r="D13" s="850"/>
      <c r="E13" s="850"/>
      <c r="F13" s="850"/>
      <c r="G13" s="888"/>
      <c r="H13" s="888"/>
      <c r="I13" s="846"/>
      <c r="J13" s="888"/>
      <c r="K13" s="888"/>
      <c r="L13" s="848"/>
      <c r="M13" s="848"/>
      <c r="N13" s="848"/>
    </row>
    <row r="14" spans="2:32" ht="17.25" customHeight="1" x14ac:dyDescent="0.25">
      <c r="B14" s="491" t="s">
        <v>1388</v>
      </c>
      <c r="C14" s="817" t="s">
        <v>1339</v>
      </c>
      <c r="D14" s="850"/>
      <c r="E14" s="850"/>
      <c r="F14" s="850"/>
      <c r="G14" s="888"/>
      <c r="H14" s="888"/>
      <c r="I14" s="846"/>
      <c r="J14" s="888"/>
      <c r="K14" s="368"/>
      <c r="L14" s="848"/>
    </row>
    <row r="15" spans="2:32" x14ac:dyDescent="0.25">
      <c r="B15" s="491" t="s">
        <v>72</v>
      </c>
      <c r="C15" s="817" t="s">
        <v>1339</v>
      </c>
      <c r="D15" s="850"/>
      <c r="E15" s="850"/>
      <c r="F15" s="850"/>
      <c r="G15" s="888"/>
      <c r="H15" s="888"/>
      <c r="I15" s="846"/>
      <c r="J15" s="888"/>
      <c r="K15" s="888"/>
    </row>
    <row r="16" spans="2:32" ht="17.25" customHeight="1" x14ac:dyDescent="0.25">
      <c r="B16" s="849" t="s">
        <v>1344</v>
      </c>
      <c r="C16" s="790" t="s">
        <v>1339</v>
      </c>
      <c r="D16" s="842"/>
      <c r="E16" s="842"/>
      <c r="F16" s="842"/>
      <c r="G16" s="843"/>
      <c r="H16" s="843"/>
      <c r="I16" s="844"/>
      <c r="J16" s="843"/>
      <c r="K16" s="368"/>
    </row>
    <row r="17" spans="2:12" ht="30" x14ac:dyDescent="0.25">
      <c r="B17" s="491" t="s">
        <v>377</v>
      </c>
      <c r="C17" s="817" t="s">
        <v>1339</v>
      </c>
      <c r="D17" s="850"/>
      <c r="E17" s="850"/>
      <c r="F17" s="850"/>
      <c r="G17" s="888"/>
      <c r="H17" s="888"/>
      <c r="I17" s="846"/>
      <c r="J17" s="888"/>
      <c r="K17" s="888"/>
    </row>
    <row r="18" spans="2:12" x14ac:dyDescent="0.25">
      <c r="B18" s="491" t="s">
        <v>1345</v>
      </c>
      <c r="C18" s="817" t="s">
        <v>1339</v>
      </c>
      <c r="D18" s="850"/>
      <c r="E18" s="850"/>
      <c r="F18" s="850"/>
      <c r="G18" s="888"/>
      <c r="H18" s="888"/>
      <c r="I18" s="846"/>
      <c r="J18" s="888"/>
      <c r="K18" s="368"/>
    </row>
    <row r="19" spans="2:12" ht="27.75" customHeight="1" x14ac:dyDescent="0.25">
      <c r="B19" s="491" t="s">
        <v>1346</v>
      </c>
      <c r="C19" s="817" t="s">
        <v>1339</v>
      </c>
      <c r="D19" s="850"/>
      <c r="E19" s="850"/>
      <c r="F19" s="850"/>
      <c r="G19" s="888"/>
      <c r="H19" s="888"/>
      <c r="I19" s="846"/>
      <c r="J19" s="888"/>
      <c r="K19" s="888"/>
    </row>
    <row r="20" spans="2:12" ht="18" customHeight="1" x14ac:dyDescent="0.25">
      <c r="B20" s="849" t="s">
        <v>1347</v>
      </c>
      <c r="C20" s="790" t="s">
        <v>1339</v>
      </c>
      <c r="D20" s="842"/>
      <c r="E20" s="842"/>
      <c r="F20" s="842"/>
      <c r="G20" s="851"/>
      <c r="H20" s="851"/>
      <c r="I20" s="844"/>
      <c r="J20" s="843"/>
      <c r="K20" s="368"/>
    </row>
    <row r="21" spans="2:12" ht="17.25" customHeight="1" x14ac:dyDescent="0.25">
      <c r="B21" s="491" t="s">
        <v>1348</v>
      </c>
      <c r="C21" s="817" t="s">
        <v>1339</v>
      </c>
      <c r="D21" s="852"/>
      <c r="E21" s="852"/>
      <c r="F21" s="852"/>
      <c r="G21" s="843"/>
      <c r="H21" s="843"/>
      <c r="I21" s="846"/>
      <c r="J21" s="843"/>
      <c r="K21" s="368"/>
    </row>
    <row r="22" spans="2:12" ht="15" customHeight="1" x14ac:dyDescent="0.25">
      <c r="B22" s="491" t="s">
        <v>1349</v>
      </c>
      <c r="C22" s="817" t="s">
        <v>1339</v>
      </c>
      <c r="D22" s="852"/>
      <c r="E22" s="852"/>
      <c r="F22" s="852"/>
      <c r="G22" s="843"/>
      <c r="H22" s="843"/>
      <c r="I22" s="846"/>
      <c r="J22" s="843"/>
      <c r="K22" s="368"/>
    </row>
    <row r="23" spans="2:12" ht="17.25" customHeight="1" x14ac:dyDescent="0.25">
      <c r="B23" s="849" t="s">
        <v>1350</v>
      </c>
      <c r="C23" s="790" t="s">
        <v>1339</v>
      </c>
      <c r="D23" s="842"/>
      <c r="E23" s="842"/>
      <c r="F23" s="842"/>
      <c r="G23" s="851"/>
      <c r="H23" s="851"/>
      <c r="I23" s="844"/>
      <c r="J23" s="843"/>
      <c r="K23" s="368"/>
    </row>
    <row r="24" spans="2:12" x14ac:dyDescent="0.25">
      <c r="B24" s="491" t="s">
        <v>1351</v>
      </c>
      <c r="C24" s="817" t="s">
        <v>1339</v>
      </c>
      <c r="D24" s="852"/>
      <c r="E24" s="852"/>
      <c r="F24" s="852"/>
      <c r="G24" s="888"/>
      <c r="H24" s="888"/>
      <c r="I24" s="846"/>
      <c r="J24" s="888"/>
      <c r="K24" s="888"/>
      <c r="L24" s="853"/>
    </row>
    <row r="25" spans="2:12" ht="17.25" customHeight="1" x14ac:dyDescent="0.25">
      <c r="B25" s="491" t="s">
        <v>1352</v>
      </c>
      <c r="C25" s="817" t="s">
        <v>1339</v>
      </c>
      <c r="D25" s="852"/>
      <c r="E25" s="852"/>
      <c r="F25" s="852"/>
      <c r="G25" s="888"/>
      <c r="H25" s="888"/>
      <c r="I25" s="846"/>
      <c r="J25" s="888"/>
      <c r="K25" s="854"/>
    </row>
    <row r="26" spans="2:12" ht="27" customHeight="1" x14ac:dyDescent="0.25">
      <c r="B26" s="849" t="s">
        <v>1353</v>
      </c>
      <c r="C26" s="790" t="s">
        <v>1339</v>
      </c>
      <c r="D26" s="842"/>
      <c r="E26" s="842"/>
      <c r="F26" s="842"/>
      <c r="G26" s="843"/>
      <c r="H26" s="843"/>
      <c r="I26" s="844"/>
      <c r="J26" s="843"/>
      <c r="K26" s="368"/>
    </row>
    <row r="27" spans="2:12" x14ac:dyDescent="0.25">
      <c r="B27" s="491" t="s">
        <v>1354</v>
      </c>
      <c r="C27" s="817" t="s">
        <v>1339</v>
      </c>
      <c r="D27" s="850"/>
      <c r="E27" s="850"/>
      <c r="F27" s="850"/>
      <c r="G27" s="888"/>
      <c r="H27" s="888"/>
      <c r="I27" s="846"/>
      <c r="J27" s="888"/>
      <c r="K27" s="888"/>
      <c r="L27" s="853"/>
    </row>
    <row r="28" spans="2:12" x14ac:dyDescent="0.25">
      <c r="B28" s="855" t="s">
        <v>1355</v>
      </c>
      <c r="C28" s="821" t="s">
        <v>1339</v>
      </c>
      <c r="D28" s="856"/>
      <c r="E28" s="856"/>
      <c r="F28" s="856"/>
      <c r="G28" s="889"/>
      <c r="H28" s="889"/>
      <c r="I28" s="857"/>
      <c r="J28" s="858"/>
      <c r="K28" s="859"/>
    </row>
    <row r="29" spans="2:12" ht="15" customHeight="1" x14ac:dyDescent="0.25">
      <c r="B29" s="491" t="s">
        <v>94</v>
      </c>
      <c r="C29" s="817" t="s">
        <v>1339</v>
      </c>
      <c r="D29" s="850"/>
      <c r="E29" s="850"/>
      <c r="F29" s="850"/>
      <c r="G29" s="888"/>
      <c r="H29" s="888"/>
      <c r="I29" s="846"/>
      <c r="J29" s="888"/>
      <c r="K29" s="888"/>
    </row>
    <row r="30" spans="2:12" ht="25.5" customHeight="1" x14ac:dyDescent="0.25">
      <c r="B30" s="491" t="s">
        <v>1356</v>
      </c>
      <c r="C30" s="817" t="s">
        <v>1339</v>
      </c>
      <c r="D30" s="850"/>
      <c r="E30" s="890"/>
      <c r="F30" s="850"/>
      <c r="G30" s="888"/>
      <c r="H30" s="888"/>
      <c r="I30" s="846"/>
      <c r="J30" s="888"/>
      <c r="K30" s="888"/>
    </row>
    <row r="31" spans="2:12" x14ac:dyDescent="0.25">
      <c r="B31" s="491" t="s">
        <v>1357</v>
      </c>
      <c r="C31" s="817" t="s">
        <v>669</v>
      </c>
      <c r="D31" s="890"/>
      <c r="E31" s="890"/>
      <c r="F31" s="890"/>
      <c r="G31" s="888"/>
      <c r="H31" s="888"/>
      <c r="I31" s="861"/>
      <c r="J31" s="888"/>
      <c r="K31" s="888"/>
    </row>
    <row r="32" spans="2:12" x14ac:dyDescent="0.25">
      <c r="B32" s="491" t="s">
        <v>1358</v>
      </c>
      <c r="C32" s="817" t="s">
        <v>1359</v>
      </c>
      <c r="D32" s="862"/>
      <c r="E32" s="862"/>
      <c r="F32" s="862"/>
      <c r="G32" s="888"/>
      <c r="H32" s="888"/>
      <c r="I32" s="862"/>
      <c r="J32" s="888"/>
      <c r="K32" s="888"/>
    </row>
    <row r="33" spans="1:12" x14ac:dyDescent="0.25">
      <c r="B33" s="491" t="s">
        <v>1386</v>
      </c>
      <c r="C33" s="817" t="s">
        <v>201</v>
      </c>
      <c r="D33" s="890"/>
      <c r="E33" s="863"/>
      <c r="F33" s="890"/>
      <c r="G33" s="888"/>
      <c r="H33" s="888"/>
      <c r="I33" s="864"/>
      <c r="J33" s="888"/>
      <c r="K33" s="888"/>
    </row>
    <row r="34" spans="1:12" x14ac:dyDescent="0.25">
      <c r="B34" s="1515" t="s">
        <v>1387</v>
      </c>
      <c r="C34" s="1515"/>
      <c r="D34" s="1515"/>
      <c r="E34" s="1515"/>
      <c r="F34" s="1515"/>
      <c r="G34" s="1515"/>
      <c r="H34" s="1515"/>
      <c r="I34" s="1515"/>
      <c r="J34" s="1515"/>
      <c r="K34" s="1515"/>
    </row>
    <row r="35" spans="1:12" x14ac:dyDescent="0.25">
      <c r="A35" s="865"/>
      <c r="B35" s="865"/>
      <c r="C35" s="866"/>
      <c r="D35" s="865"/>
      <c r="E35" s="865"/>
      <c r="F35" s="865"/>
      <c r="G35" s="865"/>
      <c r="H35" s="865"/>
      <c r="I35" s="865"/>
      <c r="J35" s="865"/>
      <c r="K35" s="865"/>
    </row>
    <row r="36" spans="1:12" ht="44.25" customHeight="1" x14ac:dyDescent="0.25">
      <c r="A36" s="865"/>
      <c r="B36" s="1516" t="s">
        <v>49</v>
      </c>
      <c r="C36" s="1518" t="s">
        <v>1394</v>
      </c>
      <c r="D36" s="1518"/>
      <c r="E36" s="1519" t="s">
        <v>1395</v>
      </c>
      <c r="F36" s="1519"/>
      <c r="H36" s="867" t="s">
        <v>49</v>
      </c>
      <c r="I36" s="868" t="s">
        <v>1396</v>
      </c>
      <c r="J36" s="868" t="s">
        <v>1397</v>
      </c>
    </row>
    <row r="37" spans="1:12" x14ac:dyDescent="0.25">
      <c r="A37" s="865"/>
      <c r="B37" s="1517"/>
      <c r="C37" s="867" t="s">
        <v>1244</v>
      </c>
      <c r="D37" s="867" t="s">
        <v>201</v>
      </c>
      <c r="E37" s="867" t="s">
        <v>1244</v>
      </c>
      <c r="F37" s="867" t="s">
        <v>201</v>
      </c>
      <c r="H37" s="869" t="s">
        <v>1390</v>
      </c>
      <c r="I37" s="861"/>
      <c r="J37" s="860"/>
    </row>
    <row r="38" spans="1:12" ht="30" x14ac:dyDescent="0.25">
      <c r="A38" s="865"/>
      <c r="B38" s="870" t="s">
        <v>1389</v>
      </c>
      <c r="C38" s="871"/>
      <c r="D38" s="872">
        <v>1</v>
      </c>
      <c r="E38" s="871"/>
      <c r="F38" s="872">
        <v>1</v>
      </c>
      <c r="H38" s="869" t="s">
        <v>1398</v>
      </c>
      <c r="I38" s="873"/>
      <c r="J38" s="874"/>
    </row>
    <row r="39" spans="1:12" x14ac:dyDescent="0.25">
      <c r="A39" s="865"/>
      <c r="B39" s="869" t="s">
        <v>1391</v>
      </c>
      <c r="C39" s="852"/>
      <c r="D39" s="875"/>
      <c r="E39" s="852"/>
      <c r="F39" s="875"/>
      <c r="H39" s="870" t="s">
        <v>91</v>
      </c>
      <c r="I39" s="876"/>
      <c r="J39" s="876"/>
    </row>
    <row r="40" spans="1:12" x14ac:dyDescent="0.25">
      <c r="A40" s="865"/>
      <c r="B40" s="869" t="s">
        <v>1392</v>
      </c>
      <c r="C40" s="852"/>
      <c r="D40" s="875"/>
      <c r="E40" s="852"/>
      <c r="F40" s="875"/>
    </row>
    <row r="41" spans="1:12" x14ac:dyDescent="0.25">
      <c r="A41" s="865"/>
      <c r="B41" s="869" t="s">
        <v>1393</v>
      </c>
      <c r="C41" s="852"/>
      <c r="D41" s="875"/>
      <c r="E41" s="852"/>
      <c r="F41" s="875"/>
      <c r="G41" s="865"/>
      <c r="H41" s="865"/>
      <c r="I41" s="865"/>
      <c r="J41" s="865"/>
      <c r="K41" s="865"/>
    </row>
    <row r="42" spans="1:12" hidden="1" x14ac:dyDescent="0.25">
      <c r="A42" s="865"/>
      <c r="B42" s="877"/>
      <c r="C42" s="878"/>
      <c r="D42" s="879"/>
      <c r="E42" s="878"/>
      <c r="F42" s="879"/>
      <c r="G42" s="865"/>
      <c r="H42" s="865"/>
      <c r="I42" s="865"/>
      <c r="J42" s="865"/>
      <c r="K42" s="865"/>
    </row>
    <row r="43" spans="1:12" hidden="1" x14ac:dyDescent="0.25">
      <c r="A43" s="865"/>
      <c r="B43" s="865"/>
      <c r="C43" s="866"/>
      <c r="D43" s="865"/>
      <c r="E43" s="865"/>
      <c r="F43" s="865"/>
      <c r="G43" s="865"/>
      <c r="H43" s="865"/>
      <c r="I43" s="865"/>
      <c r="J43" s="865"/>
      <c r="K43" s="865"/>
    </row>
    <row r="44" spans="1:12" hidden="1" x14ac:dyDescent="0.25">
      <c r="A44" s="865"/>
      <c r="B44" s="880"/>
      <c r="C44" s="1514"/>
      <c r="D44" s="1514"/>
      <c r="E44" s="1514"/>
      <c r="F44" s="1514"/>
      <c r="G44" s="865"/>
      <c r="H44" s="865"/>
      <c r="I44" s="865"/>
      <c r="J44" s="865"/>
      <c r="K44" s="865"/>
    </row>
    <row r="45" spans="1:12" hidden="1" x14ac:dyDescent="0.25">
      <c r="A45" s="865"/>
      <c r="B45" s="881"/>
      <c r="C45" s="882"/>
      <c r="D45" s="883"/>
      <c r="E45" s="882"/>
      <c r="F45" s="883"/>
      <c r="G45" s="865"/>
      <c r="H45" s="865"/>
      <c r="I45" s="865"/>
      <c r="J45" s="865"/>
      <c r="K45" s="865"/>
    </row>
    <row r="46" spans="1:12" hidden="1" x14ac:dyDescent="0.25">
      <c r="A46" s="865"/>
      <c r="B46" s="877"/>
      <c r="C46" s="878"/>
      <c r="D46" s="879"/>
      <c r="E46" s="878"/>
      <c r="F46" s="879"/>
      <c r="G46" s="865"/>
      <c r="H46" s="865"/>
      <c r="I46" s="865"/>
      <c r="J46" s="865"/>
      <c r="K46" s="865"/>
    </row>
    <row r="47" spans="1:12" ht="15" customHeight="1" x14ac:dyDescent="0.25">
      <c r="A47" s="865"/>
      <c r="B47" s="877"/>
      <c r="C47" s="878"/>
      <c r="D47" s="879"/>
      <c r="E47" s="878"/>
      <c r="F47" s="879"/>
      <c r="G47" s="865"/>
    </row>
    <row r="48" spans="1:12" x14ac:dyDescent="0.25">
      <c r="B48" s="1512" t="s">
        <v>1399</v>
      </c>
      <c r="C48" s="1512"/>
      <c r="D48" s="1512"/>
      <c r="E48" s="1512"/>
      <c r="F48" s="1512"/>
      <c r="G48" s="1512"/>
      <c r="H48" s="1512"/>
      <c r="I48" s="884"/>
      <c r="J48" s="884"/>
      <c r="K48" s="884"/>
      <c r="L48" s="885"/>
    </row>
    <row r="49" spans="2:8" x14ac:dyDescent="0.25">
      <c r="B49" s="1425" t="s">
        <v>1400</v>
      </c>
      <c r="C49" s="1509" t="s">
        <v>1411</v>
      </c>
      <c r="D49" s="1510"/>
      <c r="E49" s="1511"/>
      <c r="F49" s="1509" t="s">
        <v>1413</v>
      </c>
      <c r="G49" s="1510"/>
      <c r="H49" s="1511"/>
    </row>
    <row r="50" spans="2:8" ht="45" x14ac:dyDescent="0.25">
      <c r="B50" s="1427"/>
      <c r="C50" s="838" t="s">
        <v>1110</v>
      </c>
      <c r="D50" s="838" t="s">
        <v>1410</v>
      </c>
      <c r="E50" s="838" t="s">
        <v>1412</v>
      </c>
      <c r="F50" s="838" t="s">
        <v>1110</v>
      </c>
      <c r="G50" s="838" t="s">
        <v>1410</v>
      </c>
      <c r="H50" s="838" t="s">
        <v>1413</v>
      </c>
    </row>
    <row r="51" spans="2:8" x14ac:dyDescent="0.25">
      <c r="B51" s="886" t="s">
        <v>1401</v>
      </c>
      <c r="C51" s="368"/>
      <c r="D51" s="368"/>
      <c r="E51" s="368"/>
      <c r="F51" s="368"/>
      <c r="G51" s="368"/>
      <c r="H51" s="368"/>
    </row>
    <row r="52" spans="2:8" x14ac:dyDescent="0.25">
      <c r="B52" s="886" t="s">
        <v>94</v>
      </c>
      <c r="C52" s="368"/>
      <c r="D52" s="368"/>
      <c r="E52" s="368"/>
      <c r="F52" s="368"/>
      <c r="G52" s="368"/>
      <c r="H52" s="368"/>
    </row>
    <row r="53" spans="2:8" ht="30" x14ac:dyDescent="0.25">
      <c r="B53" s="886" t="s">
        <v>1402</v>
      </c>
      <c r="C53" s="368"/>
      <c r="D53" s="368"/>
      <c r="E53" s="368"/>
      <c r="F53" s="368"/>
      <c r="G53" s="368"/>
      <c r="H53" s="368"/>
    </row>
    <row r="54" spans="2:8" x14ac:dyDescent="0.25">
      <c r="B54" s="886" t="s">
        <v>1403</v>
      </c>
      <c r="C54" s="368"/>
      <c r="D54" s="368"/>
      <c r="E54" s="368"/>
      <c r="F54" s="368"/>
      <c r="G54" s="368"/>
      <c r="H54" s="368"/>
    </row>
    <row r="55" spans="2:8" x14ac:dyDescent="0.25">
      <c r="B55" s="886" t="s">
        <v>1404</v>
      </c>
      <c r="C55" s="368"/>
      <c r="D55" s="368"/>
      <c r="E55" s="368"/>
      <c r="F55" s="368"/>
      <c r="G55" s="368"/>
      <c r="H55" s="368"/>
    </row>
    <row r="56" spans="2:8" ht="30" x14ac:dyDescent="0.25">
      <c r="B56" s="886" t="s">
        <v>1356</v>
      </c>
      <c r="C56" s="368"/>
      <c r="D56" s="368"/>
      <c r="E56" s="368"/>
      <c r="F56" s="368"/>
      <c r="G56" s="368"/>
      <c r="H56" s="368"/>
    </row>
    <row r="57" spans="2:8" x14ac:dyDescent="0.25">
      <c r="B57" s="886" t="s">
        <v>1405</v>
      </c>
      <c r="C57" s="368"/>
      <c r="D57" s="368"/>
      <c r="E57" s="368"/>
      <c r="F57" s="368"/>
      <c r="G57" s="368"/>
      <c r="H57" s="368"/>
    </row>
    <row r="58" spans="2:8" x14ac:dyDescent="0.25">
      <c r="B58" s="886" t="s">
        <v>1406</v>
      </c>
      <c r="C58" s="368"/>
      <c r="D58" s="368"/>
      <c r="E58" s="368"/>
      <c r="F58" s="368"/>
      <c r="G58" s="368"/>
      <c r="H58" s="368"/>
    </row>
    <row r="59" spans="2:8" x14ac:dyDescent="0.25">
      <c r="B59" s="886" t="s">
        <v>624</v>
      </c>
      <c r="C59" s="368"/>
      <c r="D59" s="368"/>
      <c r="E59" s="368"/>
      <c r="F59" s="368"/>
      <c r="G59" s="368"/>
      <c r="H59" s="368"/>
    </row>
    <row r="60" spans="2:8" x14ac:dyDescent="0.25">
      <c r="B60" s="886" t="s">
        <v>1034</v>
      </c>
      <c r="C60" s="368"/>
      <c r="D60" s="368"/>
      <c r="E60" s="368"/>
      <c r="F60" s="368"/>
      <c r="G60" s="368"/>
      <c r="H60" s="368"/>
    </row>
    <row r="61" spans="2:8" x14ac:dyDescent="0.25">
      <c r="B61" s="886" t="s">
        <v>1407</v>
      </c>
      <c r="C61" s="368"/>
      <c r="D61" s="368"/>
      <c r="E61" s="368"/>
      <c r="F61" s="368"/>
      <c r="G61" s="368"/>
      <c r="H61" s="368"/>
    </row>
    <row r="62" spans="2:8" x14ac:dyDescent="0.25">
      <c r="B62" s="886" t="s">
        <v>1408</v>
      </c>
      <c r="C62" s="368"/>
      <c r="D62" s="368"/>
      <c r="E62" s="368"/>
      <c r="F62" s="368"/>
      <c r="G62" s="368"/>
      <c r="H62" s="368"/>
    </row>
    <row r="63" spans="2:8" x14ac:dyDescent="0.25">
      <c r="B63" s="886" t="s">
        <v>1409</v>
      </c>
      <c r="C63" s="368"/>
      <c r="D63" s="368"/>
      <c r="E63" s="368"/>
      <c r="F63" s="368"/>
      <c r="G63" s="368"/>
      <c r="H63" s="368"/>
    </row>
  </sheetData>
  <mergeCells count="22">
    <mergeCell ref="B1:C1"/>
    <mergeCell ref="B36:B37"/>
    <mergeCell ref="I5:I6"/>
    <mergeCell ref="J5:J7"/>
    <mergeCell ref="D7:F7"/>
    <mergeCell ref="C36:D36"/>
    <mergeCell ref="E36:F36"/>
    <mergeCell ref="F49:H49"/>
    <mergeCell ref="C49:E49"/>
    <mergeCell ref="B48:H48"/>
    <mergeCell ref="B49:B50"/>
    <mergeCell ref="K4:K7"/>
    <mergeCell ref="D5:D6"/>
    <mergeCell ref="E5:E6"/>
    <mergeCell ref="F5:F6"/>
    <mergeCell ref="G5:G7"/>
    <mergeCell ref="C44:D44"/>
    <mergeCell ref="E44:F44"/>
    <mergeCell ref="B4:B7"/>
    <mergeCell ref="C4:C7"/>
    <mergeCell ref="H4:H7"/>
    <mergeCell ref="B34:K34"/>
  </mergeCells>
  <pageMargins left="0.70866141732283472" right="0.70866141732283472" top="0.74803149606299213" bottom="0.74803149606299213" header="0.31496062992125984" footer="0.31496062992125984"/>
  <pageSetup paperSize="9" scale="70" orientation="landscape" horizontalDpi="300" verticalDpi="300" r:id="rId1"/>
  <rowBreaks count="1" manualBreakCount="1">
    <brk id="35" max="16383" man="1"/>
  </rowBreaks>
  <colBreaks count="1" manualBreakCount="1">
    <brk id="11" max="1048575" man="1"/>
  </colBreak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2DC8D-51B6-4B7E-98CC-B72B0929D7C9}">
  <dimension ref="A1:N63"/>
  <sheetViews>
    <sheetView showGridLines="0" view="pageBreakPreview" zoomScaleNormal="120" zoomScaleSheetLayoutView="100" workbookViewId="0">
      <selection activeCell="A10" sqref="A10"/>
    </sheetView>
  </sheetViews>
  <sheetFormatPr defaultRowHeight="15" x14ac:dyDescent="0.25"/>
  <cols>
    <col min="1" max="1" width="5.28515625" style="362" customWidth="1"/>
    <col min="2" max="2" width="29.42578125" style="362" customWidth="1"/>
    <col min="3" max="3" width="11.7109375" style="887" customWidth="1"/>
    <col min="4" max="4" width="15.85546875" style="362" customWidth="1"/>
    <col min="5" max="5" width="10.7109375" style="362" bestFit="1" customWidth="1"/>
    <col min="6" max="6" width="13.7109375" style="362" customWidth="1"/>
    <col min="7" max="7" width="23.42578125" style="362" customWidth="1"/>
    <col min="8" max="8" width="13.5703125" style="362" customWidth="1"/>
    <col min="9" max="9" width="13.28515625" style="362" customWidth="1"/>
    <col min="10" max="10" width="21.7109375" style="362" customWidth="1"/>
    <col min="11" max="16384" width="9.140625" style="362"/>
  </cols>
  <sheetData>
    <row r="1" spans="1:14" x14ac:dyDescent="0.25">
      <c r="A1" s="1280" t="s">
        <v>1364</v>
      </c>
      <c r="B1" s="1280"/>
    </row>
    <row r="2" spans="1:14" x14ac:dyDescent="0.25">
      <c r="A2" s="830" t="s">
        <v>47</v>
      </c>
      <c r="B2" s="830"/>
    </row>
    <row r="3" spans="1:14" x14ac:dyDescent="0.25">
      <c r="A3" s="812" t="s">
        <v>1365</v>
      </c>
      <c r="B3" s="812"/>
      <c r="C3" s="812"/>
      <c r="D3" s="812"/>
      <c r="E3" s="812"/>
      <c r="F3" s="812"/>
      <c r="G3" s="812"/>
      <c r="H3" s="812"/>
      <c r="I3" s="812"/>
      <c r="J3" s="812"/>
    </row>
    <row r="4" spans="1:14" ht="56.25" customHeight="1" x14ac:dyDescent="0.25">
      <c r="B4" s="1513" t="s">
        <v>1377</v>
      </c>
      <c r="C4" s="1513" t="s">
        <v>1332</v>
      </c>
      <c r="D4" s="839" t="s">
        <v>1368</v>
      </c>
      <c r="E4" s="839" t="s">
        <v>1381</v>
      </c>
      <c r="F4" s="839" t="s">
        <v>1360</v>
      </c>
      <c r="G4" s="1513" t="s">
        <v>403</v>
      </c>
      <c r="H4" s="839" t="s">
        <v>1383</v>
      </c>
      <c r="I4" s="839" t="s">
        <v>1374</v>
      </c>
      <c r="J4" s="1513" t="s">
        <v>403</v>
      </c>
    </row>
    <row r="5" spans="1:14" ht="12.75" customHeight="1" x14ac:dyDescent="0.25">
      <c r="B5" s="1513"/>
      <c r="C5" s="1513"/>
      <c r="D5" s="1513" t="s">
        <v>1335</v>
      </c>
      <c r="E5" s="1513" t="s">
        <v>1336</v>
      </c>
      <c r="F5" s="1513" t="s">
        <v>1373</v>
      </c>
      <c r="G5" s="1513"/>
      <c r="H5" s="1513" t="s">
        <v>1361</v>
      </c>
      <c r="I5" s="1513" t="s">
        <v>1375</v>
      </c>
      <c r="J5" s="1513"/>
    </row>
    <row r="6" spans="1:14" ht="7.5" hidden="1" customHeight="1" x14ac:dyDescent="0.25">
      <c r="B6" s="1513"/>
      <c r="C6" s="1513"/>
      <c r="D6" s="1513"/>
      <c r="E6" s="1513"/>
      <c r="F6" s="1513"/>
      <c r="G6" s="1513"/>
      <c r="H6" s="1513"/>
      <c r="I6" s="1513"/>
      <c r="J6" s="1513"/>
    </row>
    <row r="7" spans="1:14" ht="12.75" customHeight="1" x14ac:dyDescent="0.25">
      <c r="B7" s="1513"/>
      <c r="C7" s="1513"/>
      <c r="D7" s="1513" t="s">
        <v>1379</v>
      </c>
      <c r="E7" s="1513"/>
      <c r="F7" s="1513"/>
      <c r="G7" s="1513"/>
      <c r="H7" s="839" t="s">
        <v>985</v>
      </c>
      <c r="I7" s="1513"/>
      <c r="J7" s="1513"/>
    </row>
    <row r="8" spans="1:14" ht="16.5" customHeight="1" x14ac:dyDescent="0.25">
      <c r="B8" s="840" t="s">
        <v>1090</v>
      </c>
      <c r="C8" s="841" t="s">
        <v>1339</v>
      </c>
      <c r="D8" s="842"/>
      <c r="E8" s="842"/>
      <c r="F8" s="843"/>
      <c r="G8" s="843"/>
      <c r="H8" s="844"/>
      <c r="I8" s="843"/>
      <c r="J8" s="845"/>
    </row>
    <row r="9" spans="1:14" ht="14.25" customHeight="1" x14ac:dyDescent="0.25">
      <c r="B9" s="491" t="s">
        <v>839</v>
      </c>
      <c r="C9" s="817" t="s">
        <v>1339</v>
      </c>
      <c r="D9" s="850"/>
      <c r="E9" s="850"/>
      <c r="F9" s="845"/>
      <c r="G9" s="845"/>
      <c r="H9" s="846"/>
      <c r="I9" s="845"/>
      <c r="J9" s="845"/>
    </row>
    <row r="10" spans="1:14" x14ac:dyDescent="0.25">
      <c r="B10" s="491" t="s">
        <v>1340</v>
      </c>
      <c r="C10" s="817" t="s">
        <v>1339</v>
      </c>
      <c r="D10" s="850"/>
      <c r="E10" s="850"/>
      <c r="F10" s="845"/>
      <c r="G10" s="845"/>
      <c r="H10" s="846"/>
      <c r="I10" s="845"/>
      <c r="J10" s="845"/>
    </row>
    <row r="11" spans="1:14" ht="15" customHeight="1" x14ac:dyDescent="0.25">
      <c r="B11" s="491" t="s">
        <v>1341</v>
      </c>
      <c r="C11" s="817" t="s">
        <v>1339</v>
      </c>
      <c r="D11" s="850"/>
      <c r="E11" s="850"/>
      <c r="F11" s="845"/>
      <c r="G11" s="845"/>
      <c r="H11" s="846"/>
      <c r="I11" s="845"/>
      <c r="J11" s="854"/>
    </row>
    <row r="12" spans="1:14" x14ac:dyDescent="0.25">
      <c r="B12" s="491" t="s">
        <v>1342</v>
      </c>
      <c r="C12" s="817" t="s">
        <v>1339</v>
      </c>
      <c r="D12" s="850"/>
      <c r="E12" s="850"/>
      <c r="F12" s="845"/>
      <c r="G12" s="845"/>
      <c r="H12" s="846"/>
      <c r="I12" s="845"/>
      <c r="J12" s="845"/>
    </row>
    <row r="13" spans="1:14" ht="16.5" customHeight="1" x14ac:dyDescent="0.25">
      <c r="B13" s="491" t="s">
        <v>1343</v>
      </c>
      <c r="C13" s="817" t="s">
        <v>1339</v>
      </c>
      <c r="D13" s="850"/>
      <c r="E13" s="850"/>
      <c r="F13" s="845"/>
      <c r="G13" s="845"/>
      <c r="H13" s="846"/>
      <c r="I13" s="845"/>
      <c r="J13" s="845"/>
    </row>
    <row r="14" spans="1:14" x14ac:dyDescent="0.25">
      <c r="B14" s="491" t="s">
        <v>1388</v>
      </c>
      <c r="C14" s="817" t="s">
        <v>1339</v>
      </c>
      <c r="D14" s="850"/>
      <c r="E14" s="850"/>
      <c r="F14" s="845"/>
      <c r="G14" s="845"/>
      <c r="H14" s="846"/>
      <c r="I14" s="845"/>
      <c r="J14" s="368"/>
      <c r="L14" s="848"/>
      <c r="M14" s="848"/>
      <c r="N14" s="848"/>
    </row>
    <row r="15" spans="1:14" x14ac:dyDescent="0.25">
      <c r="B15" s="491" t="s">
        <v>72</v>
      </c>
      <c r="C15" s="817" t="s">
        <v>1339</v>
      </c>
      <c r="D15" s="850"/>
      <c r="E15" s="850"/>
      <c r="F15" s="845"/>
      <c r="G15" s="845"/>
      <c r="H15" s="846"/>
      <c r="I15" s="845"/>
      <c r="J15" s="845"/>
    </row>
    <row r="16" spans="1:14" ht="17.25" customHeight="1" x14ac:dyDescent="0.25">
      <c r="B16" s="849" t="s">
        <v>1344</v>
      </c>
      <c r="C16" s="790" t="s">
        <v>1339</v>
      </c>
      <c r="D16" s="842"/>
      <c r="E16" s="842"/>
      <c r="F16" s="843"/>
      <c r="G16" s="843"/>
      <c r="H16" s="844"/>
      <c r="I16" s="843"/>
      <c r="J16" s="368"/>
    </row>
    <row r="17" spans="2:12" ht="25.5" customHeight="1" x14ac:dyDescent="0.25">
      <c r="B17" s="491" t="s">
        <v>377</v>
      </c>
      <c r="C17" s="817" t="s">
        <v>1339</v>
      </c>
      <c r="D17" s="850"/>
      <c r="E17" s="850"/>
      <c r="F17" s="845"/>
      <c r="G17" s="845"/>
      <c r="H17" s="846"/>
      <c r="I17" s="845"/>
      <c r="J17" s="845"/>
    </row>
    <row r="18" spans="2:12" ht="24.75" customHeight="1" x14ac:dyDescent="0.25">
      <c r="B18" s="491" t="s">
        <v>1345</v>
      </c>
      <c r="C18" s="817" t="s">
        <v>1339</v>
      </c>
      <c r="D18" s="850"/>
      <c r="E18" s="850"/>
      <c r="F18" s="845"/>
      <c r="G18" s="845"/>
      <c r="H18" s="846"/>
      <c r="I18" s="845"/>
      <c r="J18" s="845"/>
      <c r="L18" s="848"/>
    </row>
    <row r="19" spans="2:12" ht="25.5" customHeight="1" x14ac:dyDescent="0.25">
      <c r="B19" s="491" t="s">
        <v>1346</v>
      </c>
      <c r="C19" s="817" t="s">
        <v>1339</v>
      </c>
      <c r="D19" s="850"/>
      <c r="E19" s="850"/>
      <c r="F19" s="845"/>
      <c r="G19" s="845"/>
      <c r="H19" s="846"/>
      <c r="I19" s="845"/>
      <c r="J19" s="845"/>
    </row>
    <row r="20" spans="2:12" ht="18" customHeight="1" x14ac:dyDescent="0.25">
      <c r="B20" s="849" t="s">
        <v>1347</v>
      </c>
      <c r="C20" s="790" t="s">
        <v>1339</v>
      </c>
      <c r="D20" s="842"/>
      <c r="E20" s="842"/>
      <c r="F20" s="851"/>
      <c r="G20" s="851"/>
      <c r="H20" s="844"/>
      <c r="I20" s="843"/>
      <c r="J20" s="368"/>
    </row>
    <row r="21" spans="2:12" ht="17.25" customHeight="1" x14ac:dyDescent="0.25">
      <c r="B21" s="491" t="s">
        <v>1348</v>
      </c>
      <c r="C21" s="817" t="s">
        <v>1339</v>
      </c>
      <c r="D21" s="852"/>
      <c r="E21" s="852"/>
      <c r="F21" s="843"/>
      <c r="G21" s="843"/>
      <c r="H21" s="846"/>
      <c r="I21" s="843"/>
      <c r="J21" s="368"/>
    </row>
    <row r="22" spans="2:12" ht="15" customHeight="1" x14ac:dyDescent="0.25">
      <c r="B22" s="491" t="s">
        <v>1349</v>
      </c>
      <c r="C22" s="817" t="s">
        <v>1339</v>
      </c>
      <c r="D22" s="852"/>
      <c r="E22" s="852"/>
      <c r="F22" s="843"/>
      <c r="G22" s="843"/>
      <c r="H22" s="846"/>
      <c r="I22" s="843"/>
      <c r="J22" s="368"/>
    </row>
    <row r="23" spans="2:12" ht="29.25" customHeight="1" x14ac:dyDescent="0.25">
      <c r="B23" s="849" t="s">
        <v>1350</v>
      </c>
      <c r="C23" s="790" t="s">
        <v>1339</v>
      </c>
      <c r="D23" s="842"/>
      <c r="E23" s="842"/>
      <c r="F23" s="851"/>
      <c r="G23" s="851"/>
      <c r="H23" s="844"/>
      <c r="I23" s="843"/>
      <c r="J23" s="368"/>
    </row>
    <row r="24" spans="2:12" ht="24" customHeight="1" x14ac:dyDescent="0.25">
      <c r="B24" s="491" t="s">
        <v>1351</v>
      </c>
      <c r="C24" s="817" t="s">
        <v>1339</v>
      </c>
      <c r="D24" s="852"/>
      <c r="E24" s="852"/>
      <c r="F24" s="845"/>
      <c r="G24" s="845"/>
      <c r="H24" s="846"/>
      <c r="I24" s="845"/>
      <c r="J24" s="845"/>
      <c r="K24" s="853"/>
    </row>
    <row r="25" spans="2:12" ht="24" customHeight="1" x14ac:dyDescent="0.25">
      <c r="B25" s="491" t="s">
        <v>1352</v>
      </c>
      <c r="C25" s="817" t="s">
        <v>1339</v>
      </c>
      <c r="D25" s="852"/>
      <c r="E25" s="852"/>
      <c r="F25" s="845"/>
      <c r="G25" s="845"/>
      <c r="H25" s="846"/>
      <c r="I25" s="845"/>
      <c r="J25" s="845"/>
    </row>
    <row r="26" spans="2:12" ht="22.5" customHeight="1" x14ac:dyDescent="0.25">
      <c r="B26" s="849" t="s">
        <v>1353</v>
      </c>
      <c r="C26" s="790" t="s">
        <v>1339</v>
      </c>
      <c r="D26" s="842"/>
      <c r="E26" s="842"/>
      <c r="F26" s="843"/>
      <c r="G26" s="843"/>
      <c r="H26" s="844"/>
      <c r="I26" s="843"/>
      <c r="J26" s="368"/>
    </row>
    <row r="27" spans="2:12" ht="23.25" customHeight="1" x14ac:dyDescent="0.25">
      <c r="B27" s="491" t="s">
        <v>1354</v>
      </c>
      <c r="C27" s="817" t="s">
        <v>1339</v>
      </c>
      <c r="D27" s="850"/>
      <c r="E27" s="850"/>
      <c r="F27" s="845"/>
      <c r="G27" s="845"/>
      <c r="H27" s="846"/>
      <c r="I27" s="845"/>
      <c r="J27" s="845"/>
    </row>
    <row r="28" spans="2:12" ht="15" customHeight="1" x14ac:dyDescent="0.25">
      <c r="B28" s="849" t="s">
        <v>1355</v>
      </c>
      <c r="C28" s="790" t="s">
        <v>1339</v>
      </c>
      <c r="D28" s="842"/>
      <c r="E28" s="842"/>
      <c r="F28" s="845"/>
      <c r="G28" s="845"/>
      <c r="H28" s="844"/>
      <c r="I28" s="843"/>
      <c r="J28" s="368"/>
    </row>
    <row r="29" spans="2:12" ht="22.5" customHeight="1" x14ac:dyDescent="0.25">
      <c r="B29" s="491" t="s">
        <v>94</v>
      </c>
      <c r="C29" s="817" t="s">
        <v>1339</v>
      </c>
      <c r="D29" s="850"/>
      <c r="E29" s="850"/>
      <c r="F29" s="845"/>
      <c r="G29" s="845"/>
      <c r="H29" s="846"/>
      <c r="I29" s="845"/>
      <c r="J29" s="845"/>
    </row>
    <row r="30" spans="2:12" ht="24.75" customHeight="1" x14ac:dyDescent="0.25">
      <c r="B30" s="491" t="s">
        <v>1356</v>
      </c>
      <c r="C30" s="817" t="s">
        <v>1339</v>
      </c>
      <c r="D30" s="850"/>
      <c r="E30" s="850"/>
      <c r="F30" s="845"/>
      <c r="G30" s="845"/>
      <c r="H30" s="846"/>
      <c r="I30" s="845"/>
      <c r="J30" s="845"/>
    </row>
    <row r="31" spans="2:12" ht="23.25" customHeight="1" x14ac:dyDescent="0.25">
      <c r="B31" s="491" t="s">
        <v>1357</v>
      </c>
      <c r="C31" s="817" t="s">
        <v>669</v>
      </c>
      <c r="D31" s="860"/>
      <c r="E31" s="860"/>
      <c r="F31" s="845"/>
      <c r="G31" s="845"/>
      <c r="H31" s="864"/>
      <c r="I31" s="845"/>
      <c r="J31" s="845"/>
    </row>
    <row r="32" spans="2:12" x14ac:dyDescent="0.25">
      <c r="B32" s="491" t="s">
        <v>1358</v>
      </c>
      <c r="C32" s="817" t="s">
        <v>1359</v>
      </c>
      <c r="D32" s="862"/>
      <c r="E32" s="862"/>
      <c r="F32" s="845"/>
      <c r="G32" s="845"/>
      <c r="H32" s="862"/>
      <c r="I32" s="845"/>
      <c r="J32" s="845"/>
    </row>
    <row r="33" spans="1:11" x14ac:dyDescent="0.25">
      <c r="B33" s="491" t="s">
        <v>1386</v>
      </c>
      <c r="C33" s="817" t="s">
        <v>201</v>
      </c>
      <c r="D33" s="860"/>
      <c r="E33" s="860"/>
      <c r="F33" s="845"/>
      <c r="G33" s="845"/>
      <c r="H33" s="864"/>
      <c r="I33" s="845"/>
      <c r="J33" s="845"/>
    </row>
    <row r="34" spans="1:11" x14ac:dyDescent="0.25">
      <c r="B34" s="1515" t="s">
        <v>1387</v>
      </c>
      <c r="C34" s="1515"/>
      <c r="D34" s="1515"/>
      <c r="E34" s="1515"/>
      <c r="F34" s="1515"/>
      <c r="G34" s="1515"/>
      <c r="H34" s="1515"/>
      <c r="I34" s="1515"/>
      <c r="J34" s="1515"/>
    </row>
    <row r="36" spans="1:11" ht="30" x14ac:dyDescent="0.25">
      <c r="A36" s="865"/>
      <c r="B36" s="1516" t="s">
        <v>49</v>
      </c>
      <c r="C36" s="1518" t="s">
        <v>1394</v>
      </c>
      <c r="D36" s="1518"/>
      <c r="E36" s="1519" t="s">
        <v>1414</v>
      </c>
      <c r="F36" s="1519"/>
      <c r="H36" s="867" t="s">
        <v>49</v>
      </c>
      <c r="I36" s="868" t="s">
        <v>1417</v>
      </c>
      <c r="J36" s="868" t="s">
        <v>1415</v>
      </c>
    </row>
    <row r="37" spans="1:11" ht="30" x14ac:dyDescent="0.25">
      <c r="A37" s="865"/>
      <c r="B37" s="1517"/>
      <c r="C37" s="867" t="s">
        <v>1244</v>
      </c>
      <c r="D37" s="867" t="s">
        <v>201</v>
      </c>
      <c r="E37" s="867" t="s">
        <v>1244</v>
      </c>
      <c r="F37" s="867" t="s">
        <v>201</v>
      </c>
      <c r="H37" s="869" t="s">
        <v>1390</v>
      </c>
      <c r="I37" s="861"/>
      <c r="J37" s="860"/>
    </row>
    <row r="38" spans="1:11" ht="25.5" customHeight="1" x14ac:dyDescent="0.25">
      <c r="A38" s="865"/>
      <c r="B38" s="870" t="s">
        <v>1389</v>
      </c>
      <c r="C38" s="871"/>
      <c r="D38" s="872">
        <v>1</v>
      </c>
      <c r="E38" s="871"/>
      <c r="F38" s="872">
        <v>1</v>
      </c>
      <c r="H38" s="869" t="s">
        <v>1398</v>
      </c>
      <c r="I38" s="873"/>
      <c r="J38" s="874"/>
    </row>
    <row r="39" spans="1:11" ht="30" x14ac:dyDescent="0.25">
      <c r="A39" s="865"/>
      <c r="B39" s="869" t="s">
        <v>1391</v>
      </c>
      <c r="C39" s="852"/>
      <c r="D39" s="875"/>
      <c r="E39" s="852"/>
      <c r="F39" s="875"/>
      <c r="H39" s="870" t="s">
        <v>91</v>
      </c>
      <c r="I39" s="876"/>
      <c r="J39" s="876"/>
    </row>
    <row r="40" spans="1:11" x14ac:dyDescent="0.25">
      <c r="A40" s="865"/>
      <c r="B40" s="869" t="s">
        <v>1392</v>
      </c>
      <c r="C40" s="852"/>
      <c r="D40" s="875"/>
      <c r="E40" s="852"/>
      <c r="F40" s="875"/>
    </row>
    <row r="41" spans="1:11" x14ac:dyDescent="0.25">
      <c r="A41" s="865"/>
      <c r="B41" s="869" t="s">
        <v>1393</v>
      </c>
      <c r="C41" s="852"/>
      <c r="D41" s="875"/>
      <c r="E41" s="852"/>
      <c r="F41" s="875"/>
      <c r="G41" s="865"/>
      <c r="H41" s="865"/>
      <c r="I41" s="865"/>
      <c r="J41" s="865"/>
      <c r="K41" s="865"/>
    </row>
    <row r="42" spans="1:11" x14ac:dyDescent="0.25">
      <c r="A42" s="865"/>
      <c r="B42" s="877"/>
      <c r="C42" s="878"/>
      <c r="D42" s="879"/>
      <c r="E42" s="878"/>
      <c r="F42" s="879"/>
      <c r="G42" s="865"/>
      <c r="H42" s="865"/>
      <c r="I42" s="865"/>
      <c r="J42" s="865"/>
      <c r="K42" s="865"/>
    </row>
    <row r="43" spans="1:11" ht="15" hidden="1" customHeight="1" x14ac:dyDescent="0.25">
      <c r="B43" s="865"/>
      <c r="C43" s="866"/>
      <c r="D43" s="865"/>
      <c r="E43" s="865"/>
      <c r="F43" s="865"/>
      <c r="G43" s="865"/>
      <c r="H43" s="865"/>
      <c r="I43" s="865"/>
      <c r="J43" s="865"/>
      <c r="K43" s="865"/>
    </row>
    <row r="44" spans="1:11" ht="15" hidden="1" customHeight="1" x14ac:dyDescent="0.25">
      <c r="B44" s="880"/>
      <c r="C44" s="1514"/>
      <c r="D44" s="1514"/>
      <c r="E44" s="1514"/>
      <c r="F44" s="1514"/>
      <c r="G44" s="865"/>
      <c r="H44" s="865"/>
      <c r="I44" s="865"/>
      <c r="J44" s="865"/>
      <c r="K44" s="865"/>
    </row>
    <row r="45" spans="1:11" ht="13.5" hidden="1" customHeight="1" x14ac:dyDescent="0.25">
      <c r="B45" s="881"/>
      <c r="C45" s="882"/>
      <c r="D45" s="883"/>
      <c r="E45" s="882"/>
      <c r="F45" s="883"/>
      <c r="G45" s="865"/>
      <c r="H45" s="865"/>
      <c r="I45" s="865"/>
      <c r="J45" s="865"/>
      <c r="K45" s="865"/>
    </row>
    <row r="46" spans="1:11" ht="13.5" hidden="1" customHeight="1" x14ac:dyDescent="0.25">
      <c r="B46" s="877"/>
      <c r="C46" s="878"/>
      <c r="D46" s="879"/>
      <c r="E46" s="878"/>
      <c r="F46" s="879"/>
      <c r="G46" s="865"/>
      <c r="H46" s="865"/>
      <c r="I46" s="865"/>
      <c r="J46" s="865"/>
      <c r="K46" s="865"/>
    </row>
    <row r="47" spans="1:11" ht="13.5" hidden="1" customHeight="1" x14ac:dyDescent="0.25">
      <c r="B47" s="877"/>
      <c r="C47" s="878"/>
      <c r="D47" s="879"/>
      <c r="E47" s="878"/>
      <c r="F47" s="879"/>
      <c r="G47" s="865"/>
    </row>
    <row r="48" spans="1:11" x14ac:dyDescent="0.25">
      <c r="B48" s="1512" t="s">
        <v>1399</v>
      </c>
      <c r="C48" s="1512"/>
      <c r="D48" s="1512"/>
      <c r="E48" s="884"/>
      <c r="F48" s="884"/>
      <c r="G48" s="884"/>
      <c r="H48" s="884"/>
      <c r="I48" s="884"/>
      <c r="J48" s="884"/>
      <c r="K48" s="884"/>
    </row>
    <row r="49" spans="2:4" x14ac:dyDescent="0.25">
      <c r="B49" s="1425" t="s">
        <v>1400</v>
      </c>
      <c r="C49" s="1520" t="s">
        <v>970</v>
      </c>
      <c r="D49" s="1521"/>
    </row>
    <row r="50" spans="2:4" ht="45" x14ac:dyDescent="0.25">
      <c r="B50" s="1427"/>
      <c r="C50" s="838" t="s">
        <v>1110</v>
      </c>
      <c r="D50" s="838" t="s">
        <v>1381</v>
      </c>
    </row>
    <row r="51" spans="2:4" x14ac:dyDescent="0.25">
      <c r="B51" s="886" t="s">
        <v>1401</v>
      </c>
      <c r="C51" s="368"/>
      <c r="D51" s="368"/>
    </row>
    <row r="52" spans="2:4" x14ac:dyDescent="0.25">
      <c r="B52" s="886" t="s">
        <v>94</v>
      </c>
      <c r="C52" s="368"/>
      <c r="D52" s="368"/>
    </row>
    <row r="53" spans="2:4" ht="30" x14ac:dyDescent="0.25">
      <c r="B53" s="886" t="s">
        <v>1402</v>
      </c>
      <c r="C53" s="368"/>
      <c r="D53" s="368"/>
    </row>
    <row r="54" spans="2:4" x14ac:dyDescent="0.25">
      <c r="B54" s="886" t="s">
        <v>1403</v>
      </c>
      <c r="C54" s="368"/>
      <c r="D54" s="368"/>
    </row>
    <row r="55" spans="2:4" x14ac:dyDescent="0.25">
      <c r="B55" s="886" t="s">
        <v>1404</v>
      </c>
      <c r="C55" s="368"/>
      <c r="D55" s="368"/>
    </row>
    <row r="56" spans="2:4" ht="30" x14ac:dyDescent="0.25">
      <c r="B56" s="886" t="s">
        <v>1356</v>
      </c>
      <c r="C56" s="368"/>
      <c r="D56" s="368"/>
    </row>
    <row r="57" spans="2:4" x14ac:dyDescent="0.25">
      <c r="B57" s="886" t="s">
        <v>1405</v>
      </c>
      <c r="C57" s="368"/>
      <c r="D57" s="368"/>
    </row>
    <row r="58" spans="2:4" x14ac:dyDescent="0.25">
      <c r="B58" s="886" t="s">
        <v>1406</v>
      </c>
      <c r="C58" s="368"/>
      <c r="D58" s="368"/>
    </row>
    <row r="59" spans="2:4" x14ac:dyDescent="0.25">
      <c r="B59" s="886" t="s">
        <v>624</v>
      </c>
      <c r="C59" s="368"/>
      <c r="D59" s="368"/>
    </row>
    <row r="60" spans="2:4" x14ac:dyDescent="0.25">
      <c r="B60" s="886" t="s">
        <v>1034</v>
      </c>
      <c r="C60" s="368"/>
      <c r="D60" s="368"/>
    </row>
    <row r="61" spans="2:4" x14ac:dyDescent="0.25">
      <c r="B61" s="886" t="s">
        <v>1407</v>
      </c>
      <c r="C61" s="368"/>
      <c r="D61" s="368"/>
    </row>
    <row r="62" spans="2:4" x14ac:dyDescent="0.25">
      <c r="B62" s="886" t="s">
        <v>1408</v>
      </c>
      <c r="C62" s="368"/>
      <c r="D62" s="368"/>
    </row>
    <row r="63" spans="2:4" x14ac:dyDescent="0.25">
      <c r="B63" s="886" t="s">
        <v>1409</v>
      </c>
      <c r="C63" s="368"/>
      <c r="D63" s="368"/>
    </row>
  </sheetData>
  <mergeCells count="20">
    <mergeCell ref="A1:B1"/>
    <mergeCell ref="B36:B37"/>
    <mergeCell ref="B4:B7"/>
    <mergeCell ref="C4:C7"/>
    <mergeCell ref="G4:G7"/>
    <mergeCell ref="C36:D36"/>
    <mergeCell ref="E36:F36"/>
    <mergeCell ref="J4:J7"/>
    <mergeCell ref="D5:D6"/>
    <mergeCell ref="E5:E6"/>
    <mergeCell ref="F5:F7"/>
    <mergeCell ref="H5:H6"/>
    <mergeCell ref="I5:I7"/>
    <mergeCell ref="D7:E7"/>
    <mergeCell ref="B49:B50"/>
    <mergeCell ref="C49:D49"/>
    <mergeCell ref="B34:J34"/>
    <mergeCell ref="C44:D44"/>
    <mergeCell ref="E44:F44"/>
    <mergeCell ref="B48:D48"/>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01A27-A94C-467B-8285-74061694A7CB}">
  <dimension ref="A1:P63"/>
  <sheetViews>
    <sheetView showGridLines="0" view="pageBreakPreview" zoomScale="110" zoomScaleNormal="110" zoomScaleSheetLayoutView="110" workbookViewId="0">
      <selection activeCell="A10" sqref="A10"/>
    </sheetView>
  </sheetViews>
  <sheetFormatPr defaultRowHeight="15" x14ac:dyDescent="0.25"/>
  <cols>
    <col min="1" max="1" width="3.42578125" style="362" customWidth="1"/>
    <col min="2" max="2" width="29.42578125" style="362" customWidth="1"/>
    <col min="3" max="3" width="10.28515625" style="887" customWidth="1"/>
    <col min="4" max="4" width="12.28515625" style="362" customWidth="1"/>
    <col min="5" max="5" width="12.85546875" style="362" customWidth="1"/>
    <col min="6" max="6" width="11.42578125" style="362" customWidth="1"/>
    <col min="7" max="7" width="18" style="362" customWidth="1"/>
    <col min="8" max="8" width="12.85546875" style="362" customWidth="1"/>
    <col min="9" max="11" width="11.5703125" style="362" customWidth="1"/>
    <col min="12" max="12" width="19.140625" style="362" customWidth="1"/>
    <col min="13" max="16384" width="9.140625" style="362"/>
  </cols>
  <sheetData>
    <row r="1" spans="1:12" x14ac:dyDescent="0.25">
      <c r="A1" s="1280" t="s">
        <v>1362</v>
      </c>
      <c r="B1" s="1280"/>
    </row>
    <row r="2" spans="1:12" x14ac:dyDescent="0.25">
      <c r="A2" s="830" t="s">
        <v>47</v>
      </c>
      <c r="B2" s="830"/>
    </row>
    <row r="3" spans="1:12" x14ac:dyDescent="0.25">
      <c r="A3" s="812" t="s">
        <v>1363</v>
      </c>
      <c r="B3" s="812"/>
    </row>
    <row r="4" spans="1:12" ht="54.75" customHeight="1" x14ac:dyDescent="0.25">
      <c r="B4" s="1513" t="s">
        <v>1378</v>
      </c>
      <c r="C4" s="1513" t="s">
        <v>1332</v>
      </c>
      <c r="D4" s="839" t="s">
        <v>1368</v>
      </c>
      <c r="E4" s="839" t="s">
        <v>1380</v>
      </c>
      <c r="F4" s="839" t="s">
        <v>1360</v>
      </c>
      <c r="G4" s="1513" t="s">
        <v>403</v>
      </c>
      <c r="H4" s="839" t="s">
        <v>1382</v>
      </c>
      <c r="I4" s="839" t="s">
        <v>1374</v>
      </c>
      <c r="J4" s="912"/>
      <c r="K4" s="912"/>
      <c r="L4" s="1513" t="s">
        <v>403</v>
      </c>
    </row>
    <row r="5" spans="1:12" ht="15.75" customHeight="1" x14ac:dyDescent="0.25">
      <c r="B5" s="1513"/>
      <c r="C5" s="1513"/>
      <c r="D5" s="1513" t="s">
        <v>1335</v>
      </c>
      <c r="E5" s="1513" t="s">
        <v>1336</v>
      </c>
      <c r="F5" s="1513" t="s">
        <v>1373</v>
      </c>
      <c r="G5" s="1513"/>
      <c r="H5" s="1513" t="s">
        <v>1361</v>
      </c>
      <c r="I5" s="1513" t="s">
        <v>1385</v>
      </c>
      <c r="J5" s="912"/>
      <c r="K5" s="912"/>
      <c r="L5" s="1513"/>
    </row>
    <row r="6" spans="1:12" ht="0.75" hidden="1" customHeight="1" x14ac:dyDescent="0.25">
      <c r="B6" s="1513"/>
      <c r="C6" s="1513"/>
      <c r="D6" s="1513"/>
      <c r="E6" s="1513"/>
      <c r="F6" s="1513"/>
      <c r="G6" s="1513"/>
      <c r="H6" s="1513"/>
      <c r="I6" s="1513"/>
      <c r="J6" s="912"/>
      <c r="K6" s="912"/>
      <c r="L6" s="1513"/>
    </row>
    <row r="7" spans="1:12" ht="12" customHeight="1" x14ac:dyDescent="0.25">
      <c r="B7" s="1513"/>
      <c r="C7" s="1513"/>
      <c r="D7" s="1513" t="s">
        <v>1379</v>
      </c>
      <c r="E7" s="1513"/>
      <c r="F7" s="1513"/>
      <c r="G7" s="1513"/>
      <c r="H7" s="839" t="s">
        <v>1379</v>
      </c>
      <c r="I7" s="1513"/>
      <c r="J7" s="912"/>
      <c r="K7" s="912"/>
      <c r="L7" s="1513"/>
    </row>
    <row r="8" spans="1:12" ht="15.75" customHeight="1" x14ac:dyDescent="0.25">
      <c r="B8" s="840" t="s">
        <v>1090</v>
      </c>
      <c r="C8" s="841" t="s">
        <v>1339</v>
      </c>
      <c r="D8" s="842"/>
      <c r="E8" s="842"/>
      <c r="F8" s="843"/>
      <c r="G8" s="843"/>
      <c r="H8" s="844"/>
      <c r="I8" s="843"/>
      <c r="J8" s="843"/>
      <c r="K8" s="843"/>
      <c r="L8" s="888"/>
    </row>
    <row r="9" spans="1:12" ht="16.5" customHeight="1" x14ac:dyDescent="0.25">
      <c r="B9" s="491" t="s">
        <v>839</v>
      </c>
      <c r="C9" s="817" t="s">
        <v>1339</v>
      </c>
      <c r="D9" s="850"/>
      <c r="E9" s="850"/>
      <c r="F9" s="888"/>
      <c r="G9" s="888"/>
      <c r="H9" s="846"/>
      <c r="I9" s="888"/>
      <c r="J9" s="888"/>
      <c r="K9" s="888"/>
      <c r="L9" s="368"/>
    </row>
    <row r="10" spans="1:12" ht="18" customHeight="1" x14ac:dyDescent="0.25">
      <c r="B10" s="491" t="s">
        <v>1340</v>
      </c>
      <c r="C10" s="817" t="s">
        <v>1339</v>
      </c>
      <c r="D10" s="850"/>
      <c r="E10" s="850"/>
      <c r="F10" s="888"/>
      <c r="G10" s="888"/>
      <c r="H10" s="846"/>
      <c r="I10" s="888"/>
      <c r="J10" s="888"/>
      <c r="K10" s="888"/>
      <c r="L10" s="888"/>
    </row>
    <row r="11" spans="1:12" ht="15" customHeight="1" x14ac:dyDescent="0.25">
      <c r="B11" s="491" t="s">
        <v>1341</v>
      </c>
      <c r="C11" s="817" t="s">
        <v>1339</v>
      </c>
      <c r="D11" s="850"/>
      <c r="E11" s="850"/>
      <c r="F11" s="888"/>
      <c r="G11" s="888"/>
      <c r="H11" s="846"/>
      <c r="I11" s="888"/>
      <c r="J11" s="888"/>
      <c r="K11" s="888"/>
      <c r="L11" s="898"/>
    </row>
    <row r="12" spans="1:12" x14ac:dyDescent="0.25">
      <c r="B12" s="491" t="s">
        <v>1342</v>
      </c>
      <c r="C12" s="817" t="s">
        <v>1339</v>
      </c>
      <c r="D12" s="850"/>
      <c r="E12" s="850"/>
      <c r="F12" s="888"/>
      <c r="G12" s="888"/>
      <c r="H12" s="846"/>
      <c r="I12" s="888"/>
      <c r="J12" s="888"/>
      <c r="K12" s="888"/>
      <c r="L12" s="888"/>
    </row>
    <row r="13" spans="1:12" ht="16.5" customHeight="1" x14ac:dyDescent="0.25">
      <c r="B13" s="491" t="s">
        <v>1343</v>
      </c>
      <c r="C13" s="817" t="s">
        <v>1339</v>
      </c>
      <c r="D13" s="850"/>
      <c r="E13" s="850"/>
      <c r="F13" s="888"/>
      <c r="G13" s="888"/>
      <c r="H13" s="846"/>
      <c r="I13" s="888"/>
      <c r="J13" s="888"/>
      <c r="K13" s="888"/>
      <c r="L13" s="368"/>
    </row>
    <row r="14" spans="1:12" ht="17.25" customHeight="1" x14ac:dyDescent="0.25">
      <c r="B14" s="491" t="s">
        <v>1388</v>
      </c>
      <c r="C14" s="817" t="s">
        <v>1339</v>
      </c>
      <c r="D14" s="850"/>
      <c r="E14" s="850"/>
      <c r="F14" s="888"/>
      <c r="G14" s="888"/>
      <c r="H14" s="846"/>
      <c r="I14" s="888"/>
      <c r="J14" s="888"/>
      <c r="K14" s="888"/>
      <c r="L14" s="368"/>
    </row>
    <row r="15" spans="1:12" x14ac:dyDescent="0.25">
      <c r="B15" s="491" t="s">
        <v>72</v>
      </c>
      <c r="C15" s="817" t="s">
        <v>1339</v>
      </c>
      <c r="D15" s="850"/>
      <c r="E15" s="850"/>
      <c r="F15" s="888"/>
      <c r="G15" s="888"/>
      <c r="H15" s="846"/>
      <c r="I15" s="888"/>
      <c r="J15" s="888"/>
      <c r="K15" s="888"/>
      <c r="L15" s="888"/>
    </row>
    <row r="16" spans="1:12" ht="14.25" customHeight="1" x14ac:dyDescent="0.25">
      <c r="B16" s="849" t="s">
        <v>1344</v>
      </c>
      <c r="C16" s="790" t="s">
        <v>1339</v>
      </c>
      <c r="D16" s="842"/>
      <c r="E16" s="842"/>
      <c r="F16" s="843"/>
      <c r="G16" s="843"/>
      <c r="H16" s="844"/>
      <c r="I16" s="843"/>
      <c r="J16" s="843"/>
      <c r="K16" s="843"/>
      <c r="L16" s="368"/>
    </row>
    <row r="17" spans="2:15" ht="24.75" customHeight="1" x14ac:dyDescent="0.25">
      <c r="B17" s="491" t="s">
        <v>377</v>
      </c>
      <c r="C17" s="817" t="s">
        <v>1339</v>
      </c>
      <c r="D17" s="850"/>
      <c r="E17" s="850"/>
      <c r="F17" s="888"/>
      <c r="G17" s="888"/>
      <c r="H17" s="846"/>
      <c r="I17" s="888"/>
      <c r="J17" s="888"/>
      <c r="K17" s="888"/>
      <c r="L17" s="888"/>
      <c r="M17" s="891"/>
      <c r="N17" s="891"/>
      <c r="O17" s="891"/>
    </row>
    <row r="18" spans="2:15" ht="24" customHeight="1" x14ac:dyDescent="0.25">
      <c r="B18" s="491" t="s">
        <v>1345</v>
      </c>
      <c r="C18" s="817" t="s">
        <v>1339</v>
      </c>
      <c r="D18" s="850"/>
      <c r="E18" s="850"/>
      <c r="F18" s="888"/>
      <c r="G18" s="888"/>
      <c r="H18" s="846"/>
      <c r="I18" s="888"/>
      <c r="J18" s="888"/>
      <c r="K18" s="888"/>
      <c r="L18" s="368"/>
      <c r="M18" s="891"/>
    </row>
    <row r="19" spans="2:15" ht="26.25" customHeight="1" x14ac:dyDescent="0.25">
      <c r="B19" s="491" t="s">
        <v>1346</v>
      </c>
      <c r="C19" s="817" t="s">
        <v>1339</v>
      </c>
      <c r="D19" s="850"/>
      <c r="E19" s="850"/>
      <c r="F19" s="888"/>
      <c r="G19" s="888"/>
      <c r="H19" s="846"/>
      <c r="I19" s="888"/>
      <c r="J19" s="888"/>
      <c r="K19" s="888"/>
      <c r="L19" s="888"/>
    </row>
    <row r="20" spans="2:15" ht="18" customHeight="1" x14ac:dyDescent="0.25">
      <c r="B20" s="849" t="s">
        <v>1347</v>
      </c>
      <c r="C20" s="790" t="s">
        <v>1339</v>
      </c>
      <c r="D20" s="842"/>
      <c r="E20" s="842"/>
      <c r="F20" s="851"/>
      <c r="G20" s="851"/>
      <c r="H20" s="844"/>
      <c r="I20" s="843"/>
      <c r="J20" s="843"/>
      <c r="K20" s="843"/>
      <c r="L20" s="368"/>
    </row>
    <row r="21" spans="2:15" ht="17.25" customHeight="1" x14ac:dyDescent="0.25">
      <c r="B21" s="491" t="s">
        <v>1348</v>
      </c>
      <c r="C21" s="817" t="s">
        <v>1339</v>
      </c>
      <c r="D21" s="852"/>
      <c r="E21" s="852"/>
      <c r="F21" s="843"/>
      <c r="G21" s="843"/>
      <c r="H21" s="846"/>
      <c r="I21" s="843"/>
      <c r="J21" s="843"/>
      <c r="K21" s="843"/>
      <c r="L21" s="368"/>
    </row>
    <row r="22" spans="2:15" ht="15" customHeight="1" x14ac:dyDescent="0.25">
      <c r="B22" s="491" t="s">
        <v>1349</v>
      </c>
      <c r="C22" s="817" t="s">
        <v>1339</v>
      </c>
      <c r="D22" s="852"/>
      <c r="E22" s="852"/>
      <c r="F22" s="843"/>
      <c r="G22" s="843"/>
      <c r="H22" s="846"/>
      <c r="I22" s="843"/>
      <c r="J22" s="843"/>
      <c r="K22" s="843"/>
      <c r="L22" s="368"/>
    </row>
    <row r="23" spans="2:15" ht="18.75" customHeight="1" x14ac:dyDescent="0.25">
      <c r="B23" s="849" t="s">
        <v>1350</v>
      </c>
      <c r="C23" s="790" t="s">
        <v>1339</v>
      </c>
      <c r="D23" s="842"/>
      <c r="E23" s="842"/>
      <c r="F23" s="851"/>
      <c r="G23" s="851"/>
      <c r="H23" s="844"/>
      <c r="I23" s="843"/>
      <c r="J23" s="843"/>
      <c r="K23" s="843"/>
      <c r="L23" s="368"/>
    </row>
    <row r="24" spans="2:15" ht="18.75" customHeight="1" x14ac:dyDescent="0.25">
      <c r="B24" s="491" t="s">
        <v>1351</v>
      </c>
      <c r="C24" s="817" t="s">
        <v>1339</v>
      </c>
      <c r="D24" s="852"/>
      <c r="E24" s="852"/>
      <c r="F24" s="888"/>
      <c r="G24" s="888"/>
      <c r="H24" s="846"/>
      <c r="I24" s="888"/>
      <c r="J24" s="888"/>
      <c r="K24" s="888"/>
      <c r="L24" s="888"/>
    </row>
    <row r="25" spans="2:15" ht="16.5" customHeight="1" x14ac:dyDescent="0.25">
      <c r="B25" s="491" t="s">
        <v>1352</v>
      </c>
      <c r="C25" s="817" t="s">
        <v>1339</v>
      </c>
      <c r="D25" s="852"/>
      <c r="E25" s="852"/>
      <c r="F25" s="888"/>
      <c r="G25" s="888"/>
      <c r="H25" s="846"/>
      <c r="I25" s="888"/>
      <c r="J25" s="888"/>
      <c r="K25" s="888"/>
      <c r="L25" s="888"/>
    </row>
    <row r="26" spans="2:15" ht="27.75" customHeight="1" x14ac:dyDescent="0.25">
      <c r="B26" s="849" t="s">
        <v>1353</v>
      </c>
      <c r="C26" s="790" t="s">
        <v>1339</v>
      </c>
      <c r="D26" s="842"/>
      <c r="E26" s="842"/>
      <c r="F26" s="843"/>
      <c r="G26" s="843"/>
      <c r="H26" s="844"/>
      <c r="I26" s="843"/>
      <c r="J26" s="843"/>
      <c r="K26" s="843"/>
      <c r="L26" s="368"/>
    </row>
    <row r="27" spans="2:15" ht="21.75" customHeight="1" x14ac:dyDescent="0.25">
      <c r="B27" s="491" t="s">
        <v>1354</v>
      </c>
      <c r="C27" s="817" t="s">
        <v>1339</v>
      </c>
      <c r="D27" s="850"/>
      <c r="E27" s="850"/>
      <c r="F27" s="888"/>
      <c r="G27" s="888"/>
      <c r="H27" s="846"/>
      <c r="I27" s="888"/>
      <c r="J27" s="888"/>
      <c r="K27" s="888"/>
      <c r="L27" s="888"/>
    </row>
    <row r="28" spans="2:15" ht="13.5" customHeight="1" x14ac:dyDescent="0.25">
      <c r="B28" s="849" t="s">
        <v>1355</v>
      </c>
      <c r="C28" s="790" t="s">
        <v>1339</v>
      </c>
      <c r="D28" s="842"/>
      <c r="E28" s="842"/>
      <c r="F28" s="888"/>
      <c r="G28" s="888"/>
      <c r="H28" s="844"/>
      <c r="I28" s="843"/>
      <c r="J28" s="843"/>
      <c r="K28" s="843"/>
      <c r="L28" s="368"/>
    </row>
    <row r="29" spans="2:15" ht="13.5" customHeight="1" x14ac:dyDescent="0.25">
      <c r="B29" s="491" t="s">
        <v>94</v>
      </c>
      <c r="C29" s="817" t="s">
        <v>1339</v>
      </c>
      <c r="D29" s="850"/>
      <c r="E29" s="850"/>
      <c r="F29" s="888"/>
      <c r="G29" s="888"/>
      <c r="H29" s="846"/>
      <c r="I29" s="888"/>
      <c r="J29" s="888"/>
      <c r="K29" s="888"/>
      <c r="L29" s="888"/>
    </row>
    <row r="30" spans="2:15" ht="25.5" customHeight="1" x14ac:dyDescent="0.25">
      <c r="B30" s="491" t="s">
        <v>1356</v>
      </c>
      <c r="C30" s="817" t="s">
        <v>1339</v>
      </c>
      <c r="D30" s="850"/>
      <c r="E30" s="850"/>
      <c r="F30" s="888"/>
      <c r="G30" s="888"/>
      <c r="H30" s="846"/>
      <c r="I30" s="888"/>
      <c r="J30" s="888"/>
      <c r="K30" s="888"/>
      <c r="L30" s="888"/>
    </row>
    <row r="31" spans="2:15" x14ac:dyDescent="0.25">
      <c r="B31" s="491" t="s">
        <v>1357</v>
      </c>
      <c r="C31" s="817" t="s">
        <v>669</v>
      </c>
      <c r="D31" s="890"/>
      <c r="E31" s="890"/>
      <c r="F31" s="888"/>
      <c r="G31" s="888"/>
      <c r="H31" s="864"/>
      <c r="I31" s="888"/>
      <c r="J31" s="888"/>
      <c r="K31" s="888"/>
      <c r="L31" s="888"/>
    </row>
    <row r="32" spans="2:15" x14ac:dyDescent="0.25">
      <c r="B32" s="491" t="s">
        <v>1358</v>
      </c>
      <c r="C32" s="817" t="s">
        <v>1359</v>
      </c>
      <c r="D32" s="862"/>
      <c r="E32" s="862"/>
      <c r="F32" s="888"/>
      <c r="G32" s="888"/>
      <c r="H32" s="862"/>
      <c r="I32" s="892"/>
      <c r="J32" s="892"/>
      <c r="K32" s="892"/>
      <c r="L32" s="888"/>
    </row>
    <row r="33" spans="2:16" x14ac:dyDescent="0.25">
      <c r="B33" s="491" t="s">
        <v>1386</v>
      </c>
      <c r="C33" s="817" t="s">
        <v>201</v>
      </c>
      <c r="D33" s="890"/>
      <c r="E33" s="890"/>
      <c r="F33" s="888"/>
      <c r="G33" s="888"/>
      <c r="H33" s="864"/>
      <c r="I33" s="888"/>
      <c r="J33" s="888"/>
      <c r="K33" s="888"/>
      <c r="L33" s="888"/>
    </row>
    <row r="34" spans="2:16" x14ac:dyDescent="0.25">
      <c r="B34" s="1515" t="s">
        <v>1387</v>
      </c>
      <c r="C34" s="1515"/>
      <c r="D34" s="1515"/>
      <c r="E34" s="1515"/>
      <c r="F34" s="1515"/>
      <c r="G34" s="1515"/>
      <c r="H34" s="1515"/>
      <c r="I34" s="1515"/>
      <c r="J34" s="1515"/>
      <c r="K34" s="1515"/>
      <c r="L34" s="1515"/>
    </row>
    <row r="35" spans="2:16" x14ac:dyDescent="0.25">
      <c r="B35" s="918"/>
      <c r="C35" s="918"/>
      <c r="D35" s="918"/>
      <c r="E35" s="918"/>
      <c r="F35" s="918"/>
      <c r="G35" s="918"/>
      <c r="H35" s="918"/>
      <c r="I35" s="918"/>
      <c r="J35" s="918"/>
      <c r="K35" s="918"/>
      <c r="L35" s="918"/>
    </row>
    <row r="36" spans="2:16" x14ac:dyDescent="0.25">
      <c r="B36" s="918"/>
      <c r="C36" s="918"/>
      <c r="D36" s="918"/>
      <c r="E36" s="918"/>
      <c r="F36" s="918"/>
      <c r="G36" s="918"/>
      <c r="H36" s="918"/>
      <c r="I36" s="918"/>
      <c r="J36" s="918"/>
      <c r="K36" s="918"/>
      <c r="L36" s="918"/>
    </row>
    <row r="37" spans="2:16" x14ac:dyDescent="0.25">
      <c r="B37" s="918"/>
      <c r="C37" s="918"/>
      <c r="D37" s="918"/>
      <c r="E37" s="918"/>
      <c r="F37" s="918"/>
      <c r="G37" s="918"/>
      <c r="H37" s="1518" t="s">
        <v>49</v>
      </c>
      <c r="I37" s="1523" t="s">
        <v>1421</v>
      </c>
      <c r="J37" s="1278" t="s">
        <v>161</v>
      </c>
      <c r="K37" s="1278"/>
      <c r="L37" s="1278"/>
      <c r="M37" s="1278"/>
      <c r="N37" s="1278"/>
    </row>
    <row r="38" spans="2:16" ht="30" x14ac:dyDescent="0.25">
      <c r="B38" s="918"/>
      <c r="C38" s="918"/>
      <c r="D38" s="918"/>
      <c r="E38" s="918"/>
      <c r="F38" s="918"/>
      <c r="G38" s="918"/>
      <c r="H38" s="1518"/>
      <c r="I38" s="1523"/>
      <c r="J38" s="910" t="s">
        <v>987</v>
      </c>
      <c r="K38" s="910" t="s">
        <v>987</v>
      </c>
      <c r="L38" s="910" t="s">
        <v>987</v>
      </c>
      <c r="M38" s="910" t="s">
        <v>987</v>
      </c>
      <c r="N38" s="910" t="s">
        <v>987</v>
      </c>
    </row>
    <row r="39" spans="2:16" ht="60.75" customHeight="1" x14ac:dyDescent="0.25">
      <c r="B39" s="1425" t="s">
        <v>49</v>
      </c>
      <c r="C39" s="1523" t="s">
        <v>1418</v>
      </c>
      <c r="D39" s="1523"/>
      <c r="E39" s="1524" t="s">
        <v>1380</v>
      </c>
      <c r="F39" s="1524"/>
      <c r="H39" s="1518"/>
      <c r="I39" s="1523"/>
      <c r="J39" s="911" t="s">
        <v>981</v>
      </c>
      <c r="K39" s="911" t="s">
        <v>981</v>
      </c>
      <c r="L39" s="911" t="s">
        <v>981</v>
      </c>
      <c r="M39" s="911" t="s">
        <v>981</v>
      </c>
      <c r="N39" s="911" t="s">
        <v>981</v>
      </c>
      <c r="O39" s="471"/>
      <c r="P39" s="471"/>
    </row>
    <row r="40" spans="2:16" ht="30" x14ac:dyDescent="0.25">
      <c r="B40" s="1427"/>
      <c r="C40" s="913" t="s">
        <v>1244</v>
      </c>
      <c r="D40" s="913" t="s">
        <v>201</v>
      </c>
      <c r="E40" s="922" t="s">
        <v>1419</v>
      </c>
      <c r="F40" s="922" t="s">
        <v>201</v>
      </c>
      <c r="H40" s="869" t="s">
        <v>1390</v>
      </c>
      <c r="I40" s="861"/>
      <c r="J40" s="861"/>
      <c r="K40" s="861"/>
      <c r="L40" s="861"/>
      <c r="M40" s="861"/>
      <c r="N40" s="860"/>
      <c r="O40" s="471"/>
      <c r="P40" s="471"/>
    </row>
    <row r="41" spans="2:16" ht="30" x14ac:dyDescent="0.25">
      <c r="B41" s="870" t="s">
        <v>1389</v>
      </c>
      <c r="C41" s="871"/>
      <c r="D41" s="872">
        <v>1</v>
      </c>
      <c r="E41" s="871"/>
      <c r="F41" s="919">
        <v>1</v>
      </c>
      <c r="H41" s="869" t="s">
        <v>1398</v>
      </c>
      <c r="I41" s="873"/>
      <c r="J41" s="873"/>
      <c r="K41" s="873"/>
      <c r="L41" s="873"/>
      <c r="M41" s="873"/>
      <c r="N41" s="874"/>
      <c r="O41" s="471"/>
      <c r="P41" s="471"/>
    </row>
    <row r="42" spans="2:16" ht="30" x14ac:dyDescent="0.25">
      <c r="B42" s="869" t="s">
        <v>1391</v>
      </c>
      <c r="C42" s="852"/>
      <c r="D42" s="875"/>
      <c r="E42" s="920"/>
      <c r="F42" s="921"/>
      <c r="H42" s="870" t="s">
        <v>91</v>
      </c>
      <c r="I42" s="876"/>
      <c r="J42" s="876"/>
      <c r="K42" s="876"/>
      <c r="L42" s="876"/>
      <c r="M42" s="876"/>
      <c r="N42" s="876"/>
      <c r="O42" s="471"/>
      <c r="P42" s="471"/>
    </row>
    <row r="43" spans="2:16" ht="31.5" customHeight="1" x14ac:dyDescent="0.25">
      <c r="B43" s="869" t="s">
        <v>1392</v>
      </c>
      <c r="C43" s="852"/>
      <c r="D43" s="875"/>
      <c r="E43" s="920"/>
      <c r="F43" s="921"/>
      <c r="H43" s="1527"/>
      <c r="I43" s="1527"/>
      <c r="J43" s="1527"/>
      <c r="K43" s="1527"/>
      <c r="L43" s="1527"/>
      <c r="M43" s="923"/>
      <c r="N43" s="923"/>
    </row>
    <row r="44" spans="2:16" x14ac:dyDescent="0.25">
      <c r="B44" s="869" t="s">
        <v>1393</v>
      </c>
      <c r="C44" s="852"/>
      <c r="D44" s="875"/>
      <c r="E44" s="920"/>
      <c r="F44" s="921"/>
      <c r="G44" s="865"/>
      <c r="H44" s="865"/>
      <c r="I44" s="865"/>
      <c r="J44" s="865"/>
      <c r="K44" s="865"/>
      <c r="L44" s="865"/>
    </row>
    <row r="45" spans="2:16" x14ac:dyDescent="0.25">
      <c r="B45" s="1525" t="s">
        <v>1420</v>
      </c>
      <c r="C45" s="1526"/>
      <c r="D45" s="1526"/>
      <c r="E45" s="1526"/>
      <c r="F45" s="1526"/>
      <c r="G45" s="918"/>
      <c r="H45" s="918"/>
      <c r="I45" s="918"/>
      <c r="J45" s="918"/>
      <c r="K45" s="918"/>
      <c r="L45" s="918"/>
    </row>
    <row r="46" spans="2:16" x14ac:dyDescent="0.25">
      <c r="B46" s="918"/>
      <c r="C46" s="918"/>
      <c r="D46" s="918"/>
      <c r="E46" s="918"/>
      <c r="F46" s="918"/>
      <c r="G46" s="918"/>
      <c r="H46" s="918"/>
      <c r="I46" s="918"/>
      <c r="J46" s="918"/>
      <c r="K46" s="918"/>
      <c r="L46" s="918"/>
    </row>
    <row r="48" spans="2:16" x14ac:dyDescent="0.25">
      <c r="B48" s="1522" t="s">
        <v>1399</v>
      </c>
      <c r="C48" s="1522"/>
      <c r="D48" s="1522"/>
      <c r="E48" s="1522"/>
      <c r="F48" s="1522"/>
      <c r="G48" s="1522"/>
      <c r="H48" s="893"/>
      <c r="I48" s="893"/>
      <c r="J48" s="893"/>
      <c r="K48" s="893"/>
      <c r="L48" s="865"/>
    </row>
    <row r="49" spans="2:12" ht="15" customHeight="1" x14ac:dyDescent="0.25">
      <c r="B49" s="1522" t="s">
        <v>1400</v>
      </c>
      <c r="C49" s="831" t="s">
        <v>983</v>
      </c>
      <c r="D49" s="831" t="s">
        <v>983</v>
      </c>
      <c r="E49" s="831" t="s">
        <v>983</v>
      </c>
      <c r="F49" s="831" t="s">
        <v>983</v>
      </c>
      <c r="G49" s="831" t="s">
        <v>983</v>
      </c>
      <c r="H49" s="899"/>
      <c r="I49" s="894"/>
      <c r="J49" s="894"/>
      <c r="K49" s="894"/>
      <c r="L49" s="865"/>
    </row>
    <row r="50" spans="2:12" x14ac:dyDescent="0.25">
      <c r="B50" s="1522"/>
      <c r="C50" s="832" t="s">
        <v>981</v>
      </c>
      <c r="D50" s="832" t="s">
        <v>981</v>
      </c>
      <c r="E50" s="832" t="s">
        <v>981</v>
      </c>
      <c r="F50" s="832" t="s">
        <v>981</v>
      </c>
      <c r="G50" s="832" t="s">
        <v>981</v>
      </c>
      <c r="H50" s="895"/>
      <c r="I50" s="865"/>
      <c r="J50" s="865"/>
      <c r="K50" s="865"/>
    </row>
    <row r="51" spans="2:12" x14ac:dyDescent="0.25">
      <c r="B51" s="896" t="s">
        <v>1401</v>
      </c>
      <c r="C51" s="368"/>
      <c r="D51" s="904"/>
      <c r="E51" s="474"/>
      <c r="F51" s="905"/>
      <c r="G51" s="906"/>
      <c r="H51" s="897"/>
      <c r="I51" s="865"/>
      <c r="J51" s="865"/>
      <c r="K51" s="865"/>
    </row>
    <row r="52" spans="2:12" x14ac:dyDescent="0.25">
      <c r="B52" s="896" t="s">
        <v>94</v>
      </c>
      <c r="C52" s="368"/>
      <c r="D52" s="904"/>
      <c r="E52" s="474"/>
      <c r="F52" s="474"/>
      <c r="G52" s="474"/>
      <c r="H52" s="865"/>
      <c r="I52" s="865"/>
      <c r="J52" s="865"/>
      <c r="K52" s="865"/>
    </row>
    <row r="53" spans="2:12" ht="30" x14ac:dyDescent="0.25">
      <c r="B53" s="896" t="s">
        <v>1402</v>
      </c>
      <c r="C53" s="368"/>
      <c r="D53" s="904"/>
      <c r="E53" s="474"/>
      <c r="F53" s="474"/>
      <c r="G53" s="474"/>
      <c r="H53" s="865"/>
      <c r="I53" s="865"/>
      <c r="J53" s="865"/>
      <c r="K53" s="865"/>
    </row>
    <row r="54" spans="2:12" ht="13.5" customHeight="1" x14ac:dyDescent="0.25">
      <c r="B54" s="896" t="s">
        <v>1403</v>
      </c>
      <c r="C54" s="368"/>
      <c r="D54" s="474"/>
      <c r="E54" s="474"/>
      <c r="F54" s="474"/>
      <c r="G54" s="474"/>
      <c r="H54" s="865"/>
      <c r="I54" s="865"/>
      <c r="J54" s="865"/>
      <c r="K54" s="865"/>
    </row>
    <row r="55" spans="2:12" ht="15" customHeight="1" x14ac:dyDescent="0.25">
      <c r="B55" s="896" t="s">
        <v>1404</v>
      </c>
      <c r="C55" s="368"/>
      <c r="D55" s="907"/>
      <c r="E55" s="474"/>
      <c r="F55" s="474"/>
      <c r="G55" s="474"/>
      <c r="H55" s="865"/>
      <c r="I55" s="865"/>
      <c r="J55" s="865"/>
      <c r="K55" s="865"/>
    </row>
    <row r="56" spans="2:12" ht="28.5" customHeight="1" x14ac:dyDescent="0.25">
      <c r="B56" s="896" t="s">
        <v>1356</v>
      </c>
      <c r="C56" s="368"/>
      <c r="D56" s="908"/>
      <c r="E56" s="474"/>
      <c r="F56" s="474"/>
      <c r="G56" s="474"/>
      <c r="H56" s="865"/>
      <c r="I56" s="865"/>
      <c r="J56" s="865"/>
      <c r="K56" s="865"/>
    </row>
    <row r="57" spans="2:12" ht="13.5" customHeight="1" x14ac:dyDescent="0.25">
      <c r="B57" s="896" t="s">
        <v>1405</v>
      </c>
      <c r="C57" s="368"/>
      <c r="D57" s="909"/>
      <c r="E57" s="474"/>
      <c r="F57" s="474"/>
      <c r="G57" s="474"/>
      <c r="H57" s="865"/>
      <c r="I57" s="865"/>
      <c r="J57" s="865"/>
      <c r="K57" s="865"/>
    </row>
    <row r="58" spans="2:12" ht="13.5" customHeight="1" x14ac:dyDescent="0.25">
      <c r="B58" s="896" t="s">
        <v>1406</v>
      </c>
      <c r="C58" s="368"/>
      <c r="D58" s="909"/>
      <c r="E58" s="474"/>
      <c r="F58" s="474"/>
      <c r="G58" s="474"/>
      <c r="H58" s="865"/>
      <c r="I58" s="865"/>
      <c r="J58" s="865"/>
      <c r="K58" s="865"/>
    </row>
    <row r="59" spans="2:12" x14ac:dyDescent="0.25">
      <c r="B59" s="896" t="s">
        <v>624</v>
      </c>
      <c r="C59" s="368"/>
      <c r="D59" s="909"/>
      <c r="E59" s="474"/>
      <c r="F59" s="474"/>
      <c r="G59" s="474"/>
      <c r="H59" s="865"/>
      <c r="I59" s="865"/>
      <c r="J59" s="865"/>
      <c r="K59" s="865"/>
    </row>
    <row r="60" spans="2:12" x14ac:dyDescent="0.25">
      <c r="B60" s="896" t="s">
        <v>1034</v>
      </c>
      <c r="C60" s="368"/>
      <c r="D60" s="474"/>
      <c r="E60" s="474"/>
      <c r="F60" s="474"/>
      <c r="G60" s="474"/>
      <c r="H60" s="865"/>
      <c r="I60" s="865"/>
      <c r="J60" s="865"/>
      <c r="K60" s="865"/>
    </row>
    <row r="61" spans="2:12" x14ac:dyDescent="0.25">
      <c r="B61" s="896" t="s">
        <v>1407</v>
      </c>
      <c r="C61" s="368"/>
      <c r="D61" s="474"/>
      <c r="E61" s="474"/>
      <c r="F61" s="474"/>
      <c r="G61" s="474"/>
      <c r="H61" s="865"/>
      <c r="I61" s="865"/>
      <c r="J61" s="865"/>
      <c r="K61" s="865"/>
    </row>
    <row r="62" spans="2:12" x14ac:dyDescent="0.25">
      <c r="B62" s="896" t="s">
        <v>1408</v>
      </c>
      <c r="C62" s="368"/>
      <c r="D62" s="474"/>
      <c r="E62" s="474"/>
      <c r="F62" s="474"/>
      <c r="G62" s="474"/>
      <c r="H62" s="865"/>
      <c r="I62" s="865"/>
      <c r="J62" s="865"/>
      <c r="K62" s="865"/>
    </row>
    <row r="63" spans="2:12" x14ac:dyDescent="0.25">
      <c r="B63" s="896" t="s">
        <v>1409</v>
      </c>
      <c r="C63" s="368"/>
      <c r="D63" s="368"/>
      <c r="E63" s="368"/>
      <c r="F63" s="368"/>
      <c r="G63" s="368"/>
    </row>
  </sheetData>
  <mergeCells count="22">
    <mergeCell ref="E39:F39"/>
    <mergeCell ref="B45:F45"/>
    <mergeCell ref="H43:L43"/>
    <mergeCell ref="H37:H39"/>
    <mergeCell ref="I37:I39"/>
    <mergeCell ref="J37:N37"/>
    <mergeCell ref="B49:B50"/>
    <mergeCell ref="B48:G48"/>
    <mergeCell ref="A1:B1"/>
    <mergeCell ref="B4:B7"/>
    <mergeCell ref="C4:C7"/>
    <mergeCell ref="G4:G7"/>
    <mergeCell ref="B34:L34"/>
    <mergeCell ref="L4:L7"/>
    <mergeCell ref="D5:D6"/>
    <mergeCell ref="E5:E6"/>
    <mergeCell ref="F5:F7"/>
    <mergeCell ref="H5:H6"/>
    <mergeCell ref="I5:I7"/>
    <mergeCell ref="D7:E7"/>
    <mergeCell ref="B39:B40"/>
    <mergeCell ref="C39:D39"/>
  </mergeCells>
  <pageMargins left="0.70866141732283472" right="0.70866141732283472" top="0.74803149606299213" bottom="0.74803149606299213" header="0.31496062992125984" footer="0.31496062992125984"/>
  <pageSetup paperSize="9" scale="42" orientation="landscape"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86A8-3014-46F2-B222-D025CFB5981D}">
  <dimension ref="A1:J41"/>
  <sheetViews>
    <sheetView showGridLines="0" workbookViewId="0">
      <selection activeCell="A10" sqref="A10"/>
    </sheetView>
  </sheetViews>
  <sheetFormatPr defaultRowHeight="15" x14ac:dyDescent="0.25"/>
  <cols>
    <col min="1" max="1" width="6.42578125" style="924" customWidth="1"/>
    <col min="2" max="2" width="23.140625" style="924" customWidth="1"/>
    <col min="3" max="3" width="14.28515625" style="924" customWidth="1"/>
    <col min="4" max="4" width="22.85546875" style="924" customWidth="1"/>
    <col min="5" max="5" width="14" style="924" customWidth="1"/>
    <col min="6" max="6" width="19.42578125" style="924" customWidth="1"/>
    <col min="7" max="16384" width="9.140625" style="924"/>
  </cols>
  <sheetData>
    <row r="1" spans="1:10" x14ac:dyDescent="0.25">
      <c r="A1" s="1280" t="s">
        <v>1443</v>
      </c>
      <c r="B1" s="1280"/>
      <c r="C1" s="925"/>
      <c r="D1" s="925"/>
      <c r="E1" s="925"/>
      <c r="F1" s="925"/>
      <c r="G1" s="925"/>
      <c r="H1" s="925"/>
      <c r="I1" s="925"/>
      <c r="J1" s="925"/>
    </row>
    <row r="2" spans="1:10" x14ac:dyDescent="0.25">
      <c r="A2" s="1244" t="s">
        <v>47</v>
      </c>
      <c r="B2" s="1244"/>
      <c r="C2" s="1244"/>
      <c r="D2" s="1244"/>
      <c r="E2" s="1244"/>
      <c r="F2" s="1244"/>
      <c r="G2" s="1244"/>
      <c r="H2" s="1244"/>
      <c r="I2" s="1244"/>
      <c r="J2" s="1244"/>
    </row>
    <row r="3" spans="1:10" x14ac:dyDescent="0.25">
      <c r="A3" s="927" t="s">
        <v>1424</v>
      </c>
      <c r="B3" s="927"/>
      <c r="C3" s="927"/>
      <c r="D3" s="927"/>
      <c r="E3" s="927"/>
      <c r="F3" s="927"/>
      <c r="G3" s="925"/>
      <c r="H3" s="925"/>
      <c r="I3" s="925"/>
      <c r="J3" s="925"/>
    </row>
    <row r="5" spans="1:10" ht="45" customHeight="1" x14ac:dyDescent="0.25">
      <c r="A5" s="1528" t="s">
        <v>1425</v>
      </c>
      <c r="B5" s="1528"/>
      <c r="C5" s="1528"/>
      <c r="D5" s="1528"/>
      <c r="E5" s="1528"/>
      <c r="F5" s="1528"/>
      <c r="G5" s="928"/>
      <c r="H5" s="928"/>
      <c r="I5" s="928"/>
      <c r="J5" s="928"/>
    </row>
    <row r="6" spans="1:10" ht="30" x14ac:dyDescent="0.25">
      <c r="A6" s="929" t="s">
        <v>1426</v>
      </c>
      <c r="B6" s="929" t="s">
        <v>1427</v>
      </c>
      <c r="C6" s="929" t="s">
        <v>1428</v>
      </c>
      <c r="D6" s="929" t="s">
        <v>1429</v>
      </c>
      <c r="E6" s="929" t="s">
        <v>1430</v>
      </c>
      <c r="F6" s="929" t="s">
        <v>1431</v>
      </c>
    </row>
    <row r="7" spans="1:10" x14ac:dyDescent="0.25">
      <c r="A7" s="835">
        <v>1</v>
      </c>
      <c r="B7" s="180"/>
      <c r="C7" s="180"/>
      <c r="D7" s="180"/>
      <c r="E7" s="180"/>
      <c r="F7" s="180"/>
    </row>
    <row r="8" spans="1:10" x14ac:dyDescent="0.25">
      <c r="A8" s="835">
        <v>2</v>
      </c>
      <c r="B8" s="180"/>
      <c r="C8" s="180"/>
      <c r="D8" s="180"/>
      <c r="E8" s="180"/>
      <c r="F8" s="180"/>
    </row>
    <row r="9" spans="1:10" x14ac:dyDescent="0.25">
      <c r="A9" s="835">
        <v>3</v>
      </c>
      <c r="B9" s="180"/>
      <c r="C9" s="180"/>
      <c r="D9" s="180"/>
      <c r="E9" s="180"/>
      <c r="F9" s="180"/>
    </row>
    <row r="10" spans="1:10" x14ac:dyDescent="0.25">
      <c r="A10" s="835">
        <v>4</v>
      </c>
      <c r="B10" s="180"/>
      <c r="C10" s="180"/>
      <c r="D10" s="180"/>
      <c r="E10" s="180"/>
      <c r="F10" s="180"/>
    </row>
    <row r="11" spans="1:10" x14ac:dyDescent="0.25">
      <c r="A11" s="835">
        <v>5</v>
      </c>
      <c r="B11" s="180"/>
      <c r="C11" s="180"/>
      <c r="D11" s="180"/>
      <c r="E11" s="180"/>
      <c r="F11" s="180"/>
    </row>
    <row r="12" spans="1:10" x14ac:dyDescent="0.25">
      <c r="A12" s="835">
        <v>6</v>
      </c>
      <c r="B12" s="180"/>
      <c r="C12" s="180"/>
      <c r="D12" s="180"/>
      <c r="E12" s="180"/>
      <c r="F12" s="180"/>
    </row>
    <row r="13" spans="1:10" x14ac:dyDescent="0.25">
      <c r="A13" s="835">
        <v>7</v>
      </c>
      <c r="B13" s="180"/>
      <c r="C13" s="180"/>
      <c r="D13" s="180"/>
      <c r="E13" s="180"/>
      <c r="F13" s="180"/>
    </row>
    <row r="14" spans="1:10" x14ac:dyDescent="0.25">
      <c r="A14" s="835">
        <v>8</v>
      </c>
      <c r="B14" s="180"/>
      <c r="C14" s="180"/>
      <c r="D14" s="180"/>
      <c r="E14" s="180"/>
      <c r="F14" s="180"/>
    </row>
    <row r="15" spans="1:10" x14ac:dyDescent="0.25">
      <c r="A15" s="835">
        <v>9</v>
      </c>
      <c r="B15" s="180"/>
      <c r="C15" s="180"/>
      <c r="D15" s="180"/>
      <c r="E15" s="180"/>
      <c r="F15" s="180"/>
    </row>
    <row r="16" spans="1:10" x14ac:dyDescent="0.25">
      <c r="A16" s="835">
        <v>10</v>
      </c>
      <c r="B16" s="180"/>
      <c r="C16" s="180"/>
      <c r="D16" s="180"/>
      <c r="E16" s="180"/>
      <c r="F16" s="180"/>
    </row>
    <row r="17" spans="1:6" x14ac:dyDescent="0.25">
      <c r="A17" s="835">
        <v>11</v>
      </c>
      <c r="B17" s="180"/>
      <c r="C17" s="180"/>
      <c r="D17" s="180"/>
      <c r="E17" s="180"/>
      <c r="F17" s="180"/>
    </row>
    <row r="18" spans="1:6" x14ac:dyDescent="0.25">
      <c r="A18" s="835">
        <v>12</v>
      </c>
      <c r="B18" s="180"/>
      <c r="C18" s="180"/>
      <c r="D18" s="180"/>
      <c r="E18" s="180"/>
      <c r="F18" s="180"/>
    </row>
    <row r="19" spans="1:6" x14ac:dyDescent="0.25">
      <c r="A19" s="835">
        <v>13</v>
      </c>
      <c r="B19" s="180"/>
      <c r="C19" s="180"/>
      <c r="D19" s="180"/>
      <c r="E19" s="180"/>
      <c r="F19" s="180"/>
    </row>
    <row r="20" spans="1:6" x14ac:dyDescent="0.25">
      <c r="A20" s="835">
        <v>14</v>
      </c>
      <c r="B20" s="180"/>
      <c r="C20" s="180"/>
      <c r="D20" s="180"/>
      <c r="E20" s="180"/>
      <c r="F20" s="180"/>
    </row>
    <row r="21" spans="1:6" x14ac:dyDescent="0.25">
      <c r="A21" s="835">
        <v>15</v>
      </c>
      <c r="B21" s="180"/>
      <c r="C21" s="180"/>
      <c r="D21" s="180"/>
      <c r="E21" s="180"/>
      <c r="F21" s="180"/>
    </row>
    <row r="22" spans="1:6" x14ac:dyDescent="0.25">
      <c r="A22" s="835">
        <v>16</v>
      </c>
      <c r="B22" s="180"/>
      <c r="C22" s="180"/>
      <c r="D22" s="180"/>
      <c r="E22" s="180"/>
      <c r="F22" s="180"/>
    </row>
    <row r="23" spans="1:6" x14ac:dyDescent="0.25">
      <c r="A23" s="835">
        <v>17</v>
      </c>
      <c r="B23" s="180"/>
      <c r="C23" s="180"/>
      <c r="D23" s="180"/>
      <c r="E23" s="180"/>
      <c r="F23" s="180"/>
    </row>
    <row r="24" spans="1:6" x14ac:dyDescent="0.25">
      <c r="A24" s="835">
        <v>18</v>
      </c>
      <c r="B24" s="180"/>
      <c r="C24" s="180"/>
      <c r="D24" s="180"/>
      <c r="E24" s="180"/>
      <c r="F24" s="180"/>
    </row>
    <row r="25" spans="1:6" x14ac:dyDescent="0.25">
      <c r="A25" s="835">
        <v>19</v>
      </c>
      <c r="B25" s="180"/>
      <c r="C25" s="180"/>
      <c r="D25" s="180"/>
      <c r="E25" s="180"/>
      <c r="F25" s="180"/>
    </row>
    <row r="26" spans="1:6" x14ac:dyDescent="0.25">
      <c r="A26" s="835">
        <v>20</v>
      </c>
      <c r="B26" s="180"/>
      <c r="C26" s="180"/>
      <c r="D26" s="180"/>
      <c r="E26" s="180"/>
      <c r="F26" s="180"/>
    </row>
    <row r="27" spans="1:6" x14ac:dyDescent="0.25">
      <c r="A27" s="835">
        <v>21</v>
      </c>
      <c r="B27" s="180"/>
      <c r="C27" s="180"/>
      <c r="D27" s="180"/>
      <c r="E27" s="180"/>
      <c r="F27" s="180"/>
    </row>
    <row r="28" spans="1:6" x14ac:dyDescent="0.25">
      <c r="A28" s="835">
        <v>22</v>
      </c>
      <c r="B28" s="180"/>
      <c r="C28" s="180"/>
      <c r="D28" s="180"/>
      <c r="E28" s="180"/>
      <c r="F28" s="180"/>
    </row>
    <row r="29" spans="1:6" x14ac:dyDescent="0.25">
      <c r="A29" s="835">
        <v>23</v>
      </c>
      <c r="B29" s="180"/>
      <c r="C29" s="180"/>
      <c r="D29" s="180"/>
      <c r="E29" s="180"/>
      <c r="F29" s="180"/>
    </row>
    <row r="30" spans="1:6" x14ac:dyDescent="0.25">
      <c r="A30" s="835">
        <v>24</v>
      </c>
      <c r="B30" s="180"/>
      <c r="C30" s="180"/>
      <c r="D30" s="180"/>
      <c r="E30" s="180"/>
      <c r="F30" s="180"/>
    </row>
    <row r="31" spans="1:6" x14ac:dyDescent="0.25">
      <c r="A31" s="835">
        <v>25</v>
      </c>
      <c r="B31" s="180"/>
      <c r="C31" s="180"/>
      <c r="D31" s="180"/>
      <c r="E31" s="180"/>
      <c r="F31" s="180"/>
    </row>
    <row r="32" spans="1:6" x14ac:dyDescent="0.25">
      <c r="A32" s="835">
        <v>26</v>
      </c>
      <c r="B32" s="180"/>
      <c r="C32" s="180"/>
      <c r="D32" s="180"/>
      <c r="E32" s="180"/>
      <c r="F32" s="180"/>
    </row>
    <row r="33" spans="1:6" x14ac:dyDescent="0.25">
      <c r="A33" s="835">
        <v>27</v>
      </c>
      <c r="B33" s="180"/>
      <c r="C33" s="180"/>
      <c r="D33" s="180"/>
      <c r="E33" s="180"/>
      <c r="F33" s="180"/>
    </row>
    <row r="34" spans="1:6" x14ac:dyDescent="0.25">
      <c r="A34" s="835">
        <v>28</v>
      </c>
      <c r="B34" s="180"/>
      <c r="C34" s="180"/>
      <c r="D34" s="180"/>
      <c r="E34" s="180"/>
      <c r="F34" s="180"/>
    </row>
    <row r="35" spans="1:6" x14ac:dyDescent="0.25">
      <c r="A35" s="835">
        <v>29</v>
      </c>
      <c r="B35" s="180"/>
      <c r="C35" s="180"/>
      <c r="D35" s="180"/>
      <c r="E35" s="180"/>
      <c r="F35" s="180"/>
    </row>
    <row r="36" spans="1:6" x14ac:dyDescent="0.25">
      <c r="A36" s="835">
        <v>30</v>
      </c>
      <c r="B36" s="180"/>
      <c r="C36" s="180"/>
      <c r="D36" s="180"/>
      <c r="E36" s="180"/>
      <c r="F36" s="180"/>
    </row>
    <row r="37" spans="1:6" x14ac:dyDescent="0.25">
      <c r="A37" s="835" t="s">
        <v>1145</v>
      </c>
      <c r="B37" s="180"/>
      <c r="C37" s="180"/>
      <c r="D37" s="180"/>
      <c r="E37" s="180"/>
      <c r="F37" s="180"/>
    </row>
    <row r="38" spans="1:6" x14ac:dyDescent="0.25">
      <c r="A38" s="835" t="s">
        <v>1145</v>
      </c>
      <c r="B38" s="180"/>
      <c r="C38" s="180"/>
      <c r="D38" s="180"/>
      <c r="E38" s="180"/>
      <c r="F38" s="180"/>
    </row>
    <row r="39" spans="1:6" x14ac:dyDescent="0.25">
      <c r="A39" s="835" t="s">
        <v>1145</v>
      </c>
      <c r="B39" s="180"/>
      <c r="C39" s="180"/>
      <c r="D39" s="180"/>
      <c r="E39" s="180"/>
      <c r="F39" s="180"/>
    </row>
    <row r="40" spans="1:6" x14ac:dyDescent="0.25">
      <c r="A40" s="835" t="s">
        <v>1145</v>
      </c>
      <c r="B40" s="180"/>
      <c r="C40" s="180"/>
      <c r="D40" s="180"/>
      <c r="E40" s="180"/>
      <c r="F40" s="180"/>
    </row>
    <row r="41" spans="1:6" x14ac:dyDescent="0.25">
      <c r="A41" s="1529" t="s">
        <v>1440</v>
      </c>
      <c r="B41" s="1529"/>
      <c r="C41" s="1529"/>
      <c r="D41" s="1529"/>
      <c r="E41" s="1529"/>
      <c r="F41" s="1529"/>
    </row>
  </sheetData>
  <mergeCells count="4">
    <mergeCell ref="A2:J2"/>
    <mergeCell ref="A5:F5"/>
    <mergeCell ref="A41:F41"/>
    <mergeCell ref="A1:B1"/>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E0FE5-ACF3-4F21-87B8-C3B04BC49B29}">
  <dimension ref="A1:J20"/>
  <sheetViews>
    <sheetView showGridLines="0" workbookViewId="0">
      <selection activeCell="A10" sqref="A10"/>
    </sheetView>
  </sheetViews>
  <sheetFormatPr defaultRowHeight="15" x14ac:dyDescent="0.25"/>
  <cols>
    <col min="1" max="1" width="6.42578125" style="924" customWidth="1"/>
    <col min="2" max="2" width="23.140625" style="924" customWidth="1"/>
    <col min="3" max="3" width="14.28515625" style="924" customWidth="1"/>
    <col min="4" max="4" width="22.85546875" style="924" customWidth="1"/>
    <col min="5" max="5" width="14" style="924" customWidth="1"/>
    <col min="6" max="6" width="22.140625" style="924" customWidth="1"/>
    <col min="7" max="16384" width="9.140625" style="924"/>
  </cols>
  <sheetData>
    <row r="1" spans="1:10" x14ac:dyDescent="0.25">
      <c r="A1" s="925" t="s">
        <v>1439</v>
      </c>
      <c r="B1" s="925"/>
      <c r="C1" s="925"/>
      <c r="D1" s="925"/>
      <c r="E1" s="925"/>
      <c r="F1" s="925"/>
      <c r="G1" s="925"/>
      <c r="H1" s="925"/>
      <c r="I1" s="925"/>
      <c r="J1" s="925"/>
    </row>
    <row r="2" spans="1:10" x14ac:dyDescent="0.25">
      <c r="A2" s="1244" t="s">
        <v>47</v>
      </c>
      <c r="B2" s="1244"/>
      <c r="C2" s="1244"/>
      <c r="D2" s="1244"/>
      <c r="E2" s="1244"/>
      <c r="F2" s="1244"/>
      <c r="G2" s="1244"/>
      <c r="H2" s="1244"/>
      <c r="I2" s="1244"/>
      <c r="J2" s="1244"/>
    </row>
    <row r="3" spans="1:10" x14ac:dyDescent="0.25">
      <c r="A3" s="927" t="s">
        <v>1432</v>
      </c>
      <c r="B3" s="927"/>
      <c r="C3" s="927"/>
      <c r="D3" s="927"/>
      <c r="E3" s="927"/>
      <c r="F3" s="927"/>
      <c r="G3" s="925"/>
      <c r="H3" s="925"/>
      <c r="I3" s="925"/>
      <c r="J3" s="925"/>
    </row>
    <row r="5" spans="1:10" ht="45" x14ac:dyDescent="0.25">
      <c r="A5" s="929" t="s">
        <v>1426</v>
      </c>
      <c r="B5" s="929" t="s">
        <v>1433</v>
      </c>
      <c r="C5" s="929" t="s">
        <v>1434</v>
      </c>
      <c r="D5" s="929" t="s">
        <v>1435</v>
      </c>
      <c r="E5" s="929" t="s">
        <v>1436</v>
      </c>
      <c r="F5" s="929" t="s">
        <v>1437</v>
      </c>
    </row>
    <row r="6" spans="1:10" x14ac:dyDescent="0.25">
      <c r="A6" s="835">
        <v>1</v>
      </c>
      <c r="B6" s="180"/>
      <c r="C6" s="180"/>
      <c r="D6" s="180"/>
      <c r="E6" s="180"/>
      <c r="F6" s="180"/>
    </row>
    <row r="7" spans="1:10" x14ac:dyDescent="0.25">
      <c r="A7" s="835">
        <v>2</v>
      </c>
      <c r="B7" s="180"/>
      <c r="C7" s="180"/>
      <c r="D7" s="180"/>
      <c r="E7" s="180"/>
      <c r="F7" s="180"/>
    </row>
    <row r="8" spans="1:10" x14ac:dyDescent="0.25">
      <c r="A8" s="835">
        <v>3</v>
      </c>
      <c r="B8" s="180"/>
      <c r="C8" s="180"/>
      <c r="D8" s="180"/>
      <c r="E8" s="180"/>
      <c r="F8" s="180"/>
    </row>
    <row r="9" spans="1:10" x14ac:dyDescent="0.25">
      <c r="A9" s="835">
        <v>4</v>
      </c>
      <c r="B9" s="180"/>
      <c r="C9" s="180"/>
      <c r="D9" s="180"/>
      <c r="E9" s="180"/>
      <c r="F9" s="180"/>
    </row>
    <row r="10" spans="1:10" x14ac:dyDescent="0.25">
      <c r="A10" s="835">
        <v>5</v>
      </c>
      <c r="B10" s="180"/>
      <c r="C10" s="180"/>
      <c r="D10" s="180"/>
      <c r="E10" s="180"/>
      <c r="F10" s="180"/>
    </row>
    <row r="11" spans="1:10" x14ac:dyDescent="0.25">
      <c r="A11" s="835">
        <v>6</v>
      </c>
      <c r="B11" s="180"/>
      <c r="C11" s="180"/>
      <c r="D11" s="180"/>
      <c r="E11" s="180"/>
      <c r="F11" s="180"/>
    </row>
    <row r="12" spans="1:10" x14ac:dyDescent="0.25">
      <c r="A12" s="835">
        <v>7</v>
      </c>
      <c r="B12" s="180"/>
      <c r="C12" s="180"/>
      <c r="D12" s="180"/>
      <c r="E12" s="180"/>
      <c r="F12" s="180"/>
    </row>
    <row r="13" spans="1:10" x14ac:dyDescent="0.25">
      <c r="A13" s="835">
        <v>8</v>
      </c>
      <c r="B13" s="180"/>
      <c r="C13" s="180"/>
      <c r="D13" s="180"/>
      <c r="E13" s="180"/>
      <c r="F13" s="180"/>
    </row>
    <row r="14" spans="1:10" x14ac:dyDescent="0.25">
      <c r="A14" s="835">
        <v>9</v>
      </c>
      <c r="B14" s="180"/>
      <c r="C14" s="180"/>
      <c r="D14" s="180"/>
      <c r="E14" s="180"/>
      <c r="F14" s="180"/>
    </row>
    <row r="15" spans="1:10" x14ac:dyDescent="0.25">
      <c r="A15" s="835">
        <v>10</v>
      </c>
      <c r="B15" s="180"/>
      <c r="C15" s="180"/>
      <c r="D15" s="180"/>
      <c r="E15" s="180"/>
      <c r="F15" s="180"/>
    </row>
    <row r="16" spans="1:10" x14ac:dyDescent="0.25">
      <c r="A16" s="835" t="s">
        <v>1145</v>
      </c>
      <c r="B16" s="180"/>
      <c r="C16" s="180"/>
      <c r="D16" s="180"/>
      <c r="E16" s="180"/>
      <c r="F16" s="180"/>
    </row>
    <row r="17" spans="1:6" x14ac:dyDescent="0.25">
      <c r="A17" s="835" t="s">
        <v>1145</v>
      </c>
      <c r="B17" s="180"/>
      <c r="C17" s="180"/>
      <c r="D17" s="180"/>
      <c r="E17" s="180"/>
      <c r="F17" s="180"/>
    </row>
    <row r="18" spans="1:6" x14ac:dyDescent="0.25">
      <c r="A18" s="835" t="s">
        <v>1145</v>
      </c>
      <c r="B18" s="180"/>
      <c r="C18" s="180"/>
      <c r="D18" s="180"/>
      <c r="E18" s="180"/>
      <c r="F18" s="180"/>
    </row>
    <row r="19" spans="1:6" x14ac:dyDescent="0.25">
      <c r="A19" s="835" t="s">
        <v>1145</v>
      </c>
      <c r="B19" s="180"/>
      <c r="C19" s="180"/>
      <c r="D19" s="180"/>
      <c r="E19" s="180"/>
      <c r="F19" s="180"/>
    </row>
    <row r="20" spans="1:6" x14ac:dyDescent="0.25">
      <c r="A20" s="1529" t="s">
        <v>1438</v>
      </c>
      <c r="B20" s="1529"/>
      <c r="C20" s="1529"/>
      <c r="D20" s="1529"/>
      <c r="E20" s="1529"/>
      <c r="F20" s="1529"/>
    </row>
  </sheetData>
  <mergeCells count="2">
    <mergeCell ref="A2:J2"/>
    <mergeCell ref="A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E69"/>
  <sheetViews>
    <sheetView showGridLines="0" view="pageBreakPreview" zoomScaleNormal="100" zoomScaleSheetLayoutView="100" workbookViewId="0">
      <selection activeCell="D2" sqref="D2"/>
    </sheetView>
  </sheetViews>
  <sheetFormatPr defaultRowHeight="15" x14ac:dyDescent="0.25"/>
  <cols>
    <col min="1" max="1" width="4.28515625" customWidth="1"/>
    <col min="2" max="2" width="3.7109375" customWidth="1"/>
    <col min="3" max="3" width="40.85546875" style="155" customWidth="1"/>
    <col min="4" max="4" width="19.85546875" bestFit="1" customWidth="1"/>
    <col min="5" max="5" width="19.5703125" bestFit="1" customWidth="1"/>
    <col min="245" max="245" width="4.28515625" customWidth="1"/>
    <col min="246" max="246" width="2.28515625" bestFit="1" customWidth="1"/>
    <col min="247" max="247" width="50.140625" customWidth="1"/>
    <col min="248" max="248" width="9.85546875" customWidth="1"/>
    <col min="249" max="249" width="11.85546875" customWidth="1"/>
    <col min="250" max="250" width="13" customWidth="1"/>
    <col min="501" max="501" width="4.28515625" customWidth="1"/>
    <col min="502" max="502" width="2.28515625" bestFit="1" customWidth="1"/>
    <col min="503" max="503" width="50.140625" customWidth="1"/>
    <col min="504" max="504" width="9.85546875" customWidth="1"/>
    <col min="505" max="505" width="11.85546875" customWidth="1"/>
    <col min="506" max="506" width="13" customWidth="1"/>
    <col min="757" max="757" width="4.28515625" customWidth="1"/>
    <col min="758" max="758" width="2.28515625" bestFit="1" customWidth="1"/>
    <col min="759" max="759" width="50.140625" customWidth="1"/>
    <col min="760" max="760" width="9.85546875" customWidth="1"/>
    <col min="761" max="761" width="11.85546875" customWidth="1"/>
    <col min="762" max="762" width="13" customWidth="1"/>
    <col min="1013" max="1013" width="4.28515625" customWidth="1"/>
    <col min="1014" max="1014" width="2.28515625" bestFit="1" customWidth="1"/>
    <col min="1015" max="1015" width="50.140625" customWidth="1"/>
    <col min="1016" max="1016" width="9.85546875" customWidth="1"/>
    <col min="1017" max="1017" width="11.85546875" customWidth="1"/>
    <col min="1018" max="1018" width="13" customWidth="1"/>
    <col min="1269" max="1269" width="4.28515625" customWidth="1"/>
    <col min="1270" max="1270" width="2.28515625" bestFit="1" customWidth="1"/>
    <col min="1271" max="1271" width="50.140625" customWidth="1"/>
    <col min="1272" max="1272" width="9.85546875" customWidth="1"/>
    <col min="1273" max="1273" width="11.85546875" customWidth="1"/>
    <col min="1274" max="1274" width="13" customWidth="1"/>
    <col min="1525" max="1525" width="4.28515625" customWidth="1"/>
    <col min="1526" max="1526" width="2.28515625" bestFit="1" customWidth="1"/>
    <col min="1527" max="1527" width="50.140625" customWidth="1"/>
    <col min="1528" max="1528" width="9.85546875" customWidth="1"/>
    <col min="1529" max="1529" width="11.85546875" customWidth="1"/>
    <col min="1530" max="1530" width="13" customWidth="1"/>
    <col min="1781" max="1781" width="4.28515625" customWidth="1"/>
    <col min="1782" max="1782" width="2.28515625" bestFit="1" customWidth="1"/>
    <col min="1783" max="1783" width="50.140625" customWidth="1"/>
    <col min="1784" max="1784" width="9.85546875" customWidth="1"/>
    <col min="1785" max="1785" width="11.85546875" customWidth="1"/>
    <col min="1786" max="1786" width="13" customWidth="1"/>
    <col min="2037" max="2037" width="4.28515625" customWidth="1"/>
    <col min="2038" max="2038" width="2.28515625" bestFit="1" customWidth="1"/>
    <col min="2039" max="2039" width="50.140625" customWidth="1"/>
    <col min="2040" max="2040" width="9.85546875" customWidth="1"/>
    <col min="2041" max="2041" width="11.85546875" customWidth="1"/>
    <col min="2042" max="2042" width="13" customWidth="1"/>
    <col min="2293" max="2293" width="4.28515625" customWidth="1"/>
    <col min="2294" max="2294" width="2.28515625" bestFit="1" customWidth="1"/>
    <col min="2295" max="2295" width="50.140625" customWidth="1"/>
    <col min="2296" max="2296" width="9.85546875" customWidth="1"/>
    <col min="2297" max="2297" width="11.85546875" customWidth="1"/>
    <col min="2298" max="2298" width="13" customWidth="1"/>
    <col min="2549" max="2549" width="4.28515625" customWidth="1"/>
    <col min="2550" max="2550" width="2.28515625" bestFit="1" customWidth="1"/>
    <col min="2551" max="2551" width="50.140625" customWidth="1"/>
    <col min="2552" max="2552" width="9.85546875" customWidth="1"/>
    <col min="2553" max="2553" width="11.85546875" customWidth="1"/>
    <col min="2554" max="2554" width="13" customWidth="1"/>
    <col min="2805" max="2805" width="4.28515625" customWidth="1"/>
    <col min="2806" max="2806" width="2.28515625" bestFit="1" customWidth="1"/>
    <col min="2807" max="2807" width="50.140625" customWidth="1"/>
    <col min="2808" max="2808" width="9.85546875" customWidth="1"/>
    <col min="2809" max="2809" width="11.85546875" customWidth="1"/>
    <col min="2810" max="2810" width="13" customWidth="1"/>
    <col min="3061" max="3061" width="4.28515625" customWidth="1"/>
    <col min="3062" max="3062" width="2.28515625" bestFit="1" customWidth="1"/>
    <col min="3063" max="3063" width="50.140625" customWidth="1"/>
    <col min="3064" max="3064" width="9.85546875" customWidth="1"/>
    <col min="3065" max="3065" width="11.85546875" customWidth="1"/>
    <col min="3066" max="3066" width="13" customWidth="1"/>
    <col min="3317" max="3317" width="4.28515625" customWidth="1"/>
    <col min="3318" max="3318" width="2.28515625" bestFit="1" customWidth="1"/>
    <col min="3319" max="3319" width="50.140625" customWidth="1"/>
    <col min="3320" max="3320" width="9.85546875" customWidth="1"/>
    <col min="3321" max="3321" width="11.85546875" customWidth="1"/>
    <col min="3322" max="3322" width="13" customWidth="1"/>
    <col min="3573" max="3573" width="4.28515625" customWidth="1"/>
    <col min="3574" max="3574" width="2.28515625" bestFit="1" customWidth="1"/>
    <col min="3575" max="3575" width="50.140625" customWidth="1"/>
    <col min="3576" max="3576" width="9.85546875" customWidth="1"/>
    <col min="3577" max="3577" width="11.85546875" customWidth="1"/>
    <col min="3578" max="3578" width="13" customWidth="1"/>
    <col min="3829" max="3829" width="4.28515625" customWidth="1"/>
    <col min="3830" max="3830" width="2.28515625" bestFit="1" customWidth="1"/>
    <col min="3831" max="3831" width="50.140625" customWidth="1"/>
    <col min="3832" max="3832" width="9.85546875" customWidth="1"/>
    <col min="3833" max="3833" width="11.85546875" customWidth="1"/>
    <col min="3834" max="3834" width="13" customWidth="1"/>
    <col min="4085" max="4085" width="4.28515625" customWidth="1"/>
    <col min="4086" max="4086" width="2.28515625" bestFit="1" customWidth="1"/>
    <col min="4087" max="4087" width="50.140625" customWidth="1"/>
    <col min="4088" max="4088" width="9.85546875" customWidth="1"/>
    <col min="4089" max="4089" width="11.85546875" customWidth="1"/>
    <col min="4090" max="4090" width="13" customWidth="1"/>
    <col min="4341" max="4341" width="4.28515625" customWidth="1"/>
    <col min="4342" max="4342" width="2.28515625" bestFit="1" customWidth="1"/>
    <col min="4343" max="4343" width="50.140625" customWidth="1"/>
    <col min="4344" max="4344" width="9.85546875" customWidth="1"/>
    <col min="4345" max="4345" width="11.85546875" customWidth="1"/>
    <col min="4346" max="4346" width="13" customWidth="1"/>
    <col min="4597" max="4597" width="4.28515625" customWidth="1"/>
    <col min="4598" max="4598" width="2.28515625" bestFit="1" customWidth="1"/>
    <col min="4599" max="4599" width="50.140625" customWidth="1"/>
    <col min="4600" max="4600" width="9.85546875" customWidth="1"/>
    <col min="4601" max="4601" width="11.85546875" customWidth="1"/>
    <col min="4602" max="4602" width="13" customWidth="1"/>
    <col min="4853" max="4853" width="4.28515625" customWidth="1"/>
    <col min="4854" max="4854" width="2.28515625" bestFit="1" customWidth="1"/>
    <col min="4855" max="4855" width="50.140625" customWidth="1"/>
    <col min="4856" max="4856" width="9.85546875" customWidth="1"/>
    <col min="4857" max="4857" width="11.85546875" customWidth="1"/>
    <col min="4858" max="4858" width="13" customWidth="1"/>
    <col min="5109" max="5109" width="4.28515625" customWidth="1"/>
    <col min="5110" max="5110" width="2.28515625" bestFit="1" customWidth="1"/>
    <col min="5111" max="5111" width="50.140625" customWidth="1"/>
    <col min="5112" max="5112" width="9.85546875" customWidth="1"/>
    <col min="5113" max="5113" width="11.85546875" customWidth="1"/>
    <col min="5114" max="5114" width="13" customWidth="1"/>
    <col min="5365" max="5365" width="4.28515625" customWidth="1"/>
    <col min="5366" max="5366" width="2.28515625" bestFit="1" customWidth="1"/>
    <col min="5367" max="5367" width="50.140625" customWidth="1"/>
    <col min="5368" max="5368" width="9.85546875" customWidth="1"/>
    <col min="5369" max="5369" width="11.85546875" customWidth="1"/>
    <col min="5370" max="5370" width="13" customWidth="1"/>
    <col min="5621" max="5621" width="4.28515625" customWidth="1"/>
    <col min="5622" max="5622" width="2.28515625" bestFit="1" customWidth="1"/>
    <col min="5623" max="5623" width="50.140625" customWidth="1"/>
    <col min="5624" max="5624" width="9.85546875" customWidth="1"/>
    <col min="5625" max="5625" width="11.85546875" customWidth="1"/>
    <col min="5626" max="5626" width="13" customWidth="1"/>
    <col min="5877" max="5877" width="4.28515625" customWidth="1"/>
    <col min="5878" max="5878" width="2.28515625" bestFit="1" customWidth="1"/>
    <col min="5879" max="5879" width="50.140625" customWidth="1"/>
    <col min="5880" max="5880" width="9.85546875" customWidth="1"/>
    <col min="5881" max="5881" width="11.85546875" customWidth="1"/>
    <col min="5882" max="5882" width="13" customWidth="1"/>
    <col min="6133" max="6133" width="4.28515625" customWidth="1"/>
    <col min="6134" max="6134" width="2.28515625" bestFit="1" customWidth="1"/>
    <col min="6135" max="6135" width="50.140625" customWidth="1"/>
    <col min="6136" max="6136" width="9.85546875" customWidth="1"/>
    <col min="6137" max="6137" width="11.85546875" customWidth="1"/>
    <col min="6138" max="6138" width="13" customWidth="1"/>
    <col min="6389" max="6389" width="4.28515625" customWidth="1"/>
    <col min="6390" max="6390" width="2.28515625" bestFit="1" customWidth="1"/>
    <col min="6391" max="6391" width="50.140625" customWidth="1"/>
    <col min="6392" max="6392" width="9.85546875" customWidth="1"/>
    <col min="6393" max="6393" width="11.85546875" customWidth="1"/>
    <col min="6394" max="6394" width="13" customWidth="1"/>
    <col min="6645" max="6645" width="4.28515625" customWidth="1"/>
    <col min="6646" max="6646" width="2.28515625" bestFit="1" customWidth="1"/>
    <col min="6647" max="6647" width="50.140625" customWidth="1"/>
    <col min="6648" max="6648" width="9.85546875" customWidth="1"/>
    <col min="6649" max="6649" width="11.85546875" customWidth="1"/>
    <col min="6650" max="6650" width="13" customWidth="1"/>
    <col min="6901" max="6901" width="4.28515625" customWidth="1"/>
    <col min="6902" max="6902" width="2.28515625" bestFit="1" customWidth="1"/>
    <col min="6903" max="6903" width="50.140625" customWidth="1"/>
    <col min="6904" max="6904" width="9.85546875" customWidth="1"/>
    <col min="6905" max="6905" width="11.85546875" customWidth="1"/>
    <col min="6906" max="6906" width="13" customWidth="1"/>
    <col min="7157" max="7157" width="4.28515625" customWidth="1"/>
    <col min="7158" max="7158" width="2.28515625" bestFit="1" customWidth="1"/>
    <col min="7159" max="7159" width="50.140625" customWidth="1"/>
    <col min="7160" max="7160" width="9.85546875" customWidth="1"/>
    <col min="7161" max="7161" width="11.85546875" customWidth="1"/>
    <col min="7162" max="7162" width="13" customWidth="1"/>
    <col min="7413" max="7413" width="4.28515625" customWidth="1"/>
    <col min="7414" max="7414" width="2.28515625" bestFit="1" customWidth="1"/>
    <col min="7415" max="7415" width="50.140625" customWidth="1"/>
    <col min="7416" max="7416" width="9.85546875" customWidth="1"/>
    <col min="7417" max="7417" width="11.85546875" customWidth="1"/>
    <col min="7418" max="7418" width="13" customWidth="1"/>
    <col min="7669" max="7669" width="4.28515625" customWidth="1"/>
    <col min="7670" max="7670" width="2.28515625" bestFit="1" customWidth="1"/>
    <col min="7671" max="7671" width="50.140625" customWidth="1"/>
    <col min="7672" max="7672" width="9.85546875" customWidth="1"/>
    <col min="7673" max="7673" width="11.85546875" customWidth="1"/>
    <col min="7674" max="7674" width="13" customWidth="1"/>
    <col min="7925" max="7925" width="4.28515625" customWidth="1"/>
    <col min="7926" max="7926" width="2.28515625" bestFit="1" customWidth="1"/>
    <col min="7927" max="7927" width="50.140625" customWidth="1"/>
    <col min="7928" max="7928" width="9.85546875" customWidth="1"/>
    <col min="7929" max="7929" width="11.85546875" customWidth="1"/>
    <col min="7930" max="7930" width="13" customWidth="1"/>
    <col min="8181" max="8181" width="4.28515625" customWidth="1"/>
    <col min="8182" max="8182" width="2.28515625" bestFit="1" customWidth="1"/>
    <col min="8183" max="8183" width="50.140625" customWidth="1"/>
    <col min="8184" max="8184" width="9.85546875" customWidth="1"/>
    <col min="8185" max="8185" width="11.85546875" customWidth="1"/>
    <col min="8186" max="8186" width="13" customWidth="1"/>
    <col min="8437" max="8437" width="4.28515625" customWidth="1"/>
    <col min="8438" max="8438" width="2.28515625" bestFit="1" customWidth="1"/>
    <col min="8439" max="8439" width="50.140625" customWidth="1"/>
    <col min="8440" max="8440" width="9.85546875" customWidth="1"/>
    <col min="8441" max="8441" width="11.85546875" customWidth="1"/>
    <col min="8442" max="8442" width="13" customWidth="1"/>
    <col min="8693" max="8693" width="4.28515625" customWidth="1"/>
    <col min="8694" max="8694" width="2.28515625" bestFit="1" customWidth="1"/>
    <col min="8695" max="8695" width="50.140625" customWidth="1"/>
    <col min="8696" max="8696" width="9.85546875" customWidth="1"/>
    <col min="8697" max="8697" width="11.85546875" customWidth="1"/>
    <col min="8698" max="8698" width="13" customWidth="1"/>
    <col min="8949" max="8949" width="4.28515625" customWidth="1"/>
    <col min="8950" max="8950" width="2.28515625" bestFit="1" customWidth="1"/>
    <col min="8951" max="8951" width="50.140625" customWidth="1"/>
    <col min="8952" max="8952" width="9.85546875" customWidth="1"/>
    <col min="8953" max="8953" width="11.85546875" customWidth="1"/>
    <col min="8954" max="8954" width="13" customWidth="1"/>
    <col min="9205" max="9205" width="4.28515625" customWidth="1"/>
    <col min="9206" max="9206" width="2.28515625" bestFit="1" customWidth="1"/>
    <col min="9207" max="9207" width="50.140625" customWidth="1"/>
    <col min="9208" max="9208" width="9.85546875" customWidth="1"/>
    <col min="9209" max="9209" width="11.85546875" customWidth="1"/>
    <col min="9210" max="9210" width="13" customWidth="1"/>
    <col min="9461" max="9461" width="4.28515625" customWidth="1"/>
    <col min="9462" max="9462" width="2.28515625" bestFit="1" customWidth="1"/>
    <col min="9463" max="9463" width="50.140625" customWidth="1"/>
    <col min="9464" max="9464" width="9.85546875" customWidth="1"/>
    <col min="9465" max="9465" width="11.85546875" customWidth="1"/>
    <col min="9466" max="9466" width="13" customWidth="1"/>
    <col min="9717" max="9717" width="4.28515625" customWidth="1"/>
    <col min="9718" max="9718" width="2.28515625" bestFit="1" customWidth="1"/>
    <col min="9719" max="9719" width="50.140625" customWidth="1"/>
    <col min="9720" max="9720" width="9.85546875" customWidth="1"/>
    <col min="9721" max="9721" width="11.85546875" customWidth="1"/>
    <col min="9722" max="9722" width="13" customWidth="1"/>
    <col min="9973" max="9973" width="4.28515625" customWidth="1"/>
    <col min="9974" max="9974" width="2.28515625" bestFit="1" customWidth="1"/>
    <col min="9975" max="9975" width="50.140625" customWidth="1"/>
    <col min="9976" max="9976" width="9.85546875" customWidth="1"/>
    <col min="9977" max="9977" width="11.85546875" customWidth="1"/>
    <col min="9978" max="9978" width="13" customWidth="1"/>
    <col min="10229" max="10229" width="4.28515625" customWidth="1"/>
    <col min="10230" max="10230" width="2.28515625" bestFit="1" customWidth="1"/>
    <col min="10231" max="10231" width="50.140625" customWidth="1"/>
    <col min="10232" max="10232" width="9.85546875" customWidth="1"/>
    <col min="10233" max="10233" width="11.85546875" customWidth="1"/>
    <col min="10234" max="10234" width="13" customWidth="1"/>
    <col min="10485" max="10485" width="4.28515625" customWidth="1"/>
    <col min="10486" max="10486" width="2.28515625" bestFit="1" customWidth="1"/>
    <col min="10487" max="10487" width="50.140625" customWidth="1"/>
    <col min="10488" max="10488" width="9.85546875" customWidth="1"/>
    <col min="10489" max="10489" width="11.85546875" customWidth="1"/>
    <col min="10490" max="10490" width="13" customWidth="1"/>
    <col min="10741" max="10741" width="4.28515625" customWidth="1"/>
    <col min="10742" max="10742" width="2.28515625" bestFit="1" customWidth="1"/>
    <col min="10743" max="10743" width="50.140625" customWidth="1"/>
    <col min="10744" max="10744" width="9.85546875" customWidth="1"/>
    <col min="10745" max="10745" width="11.85546875" customWidth="1"/>
    <col min="10746" max="10746" width="13" customWidth="1"/>
    <col min="10997" max="10997" width="4.28515625" customWidth="1"/>
    <col min="10998" max="10998" width="2.28515625" bestFit="1" customWidth="1"/>
    <col min="10999" max="10999" width="50.140625" customWidth="1"/>
    <col min="11000" max="11000" width="9.85546875" customWidth="1"/>
    <col min="11001" max="11001" width="11.85546875" customWidth="1"/>
    <col min="11002" max="11002" width="13" customWidth="1"/>
    <col min="11253" max="11253" width="4.28515625" customWidth="1"/>
    <col min="11254" max="11254" width="2.28515625" bestFit="1" customWidth="1"/>
    <col min="11255" max="11255" width="50.140625" customWidth="1"/>
    <col min="11256" max="11256" width="9.85546875" customWidth="1"/>
    <col min="11257" max="11257" width="11.85546875" customWidth="1"/>
    <col min="11258" max="11258" width="13" customWidth="1"/>
    <col min="11509" max="11509" width="4.28515625" customWidth="1"/>
    <col min="11510" max="11510" width="2.28515625" bestFit="1" customWidth="1"/>
    <col min="11511" max="11511" width="50.140625" customWidth="1"/>
    <col min="11512" max="11512" width="9.85546875" customWidth="1"/>
    <col min="11513" max="11513" width="11.85546875" customWidth="1"/>
    <col min="11514" max="11514" width="13" customWidth="1"/>
    <col min="11765" max="11765" width="4.28515625" customWidth="1"/>
    <col min="11766" max="11766" width="2.28515625" bestFit="1" customWidth="1"/>
    <col min="11767" max="11767" width="50.140625" customWidth="1"/>
    <col min="11768" max="11768" width="9.85546875" customWidth="1"/>
    <col min="11769" max="11769" width="11.85546875" customWidth="1"/>
    <col min="11770" max="11770" width="13" customWidth="1"/>
    <col min="12021" max="12021" width="4.28515625" customWidth="1"/>
    <col min="12022" max="12022" width="2.28515625" bestFit="1" customWidth="1"/>
    <col min="12023" max="12023" width="50.140625" customWidth="1"/>
    <col min="12024" max="12024" width="9.85546875" customWidth="1"/>
    <col min="12025" max="12025" width="11.85546875" customWidth="1"/>
    <col min="12026" max="12026" width="13" customWidth="1"/>
    <col min="12277" max="12277" width="4.28515625" customWidth="1"/>
    <col min="12278" max="12278" width="2.28515625" bestFit="1" customWidth="1"/>
    <col min="12279" max="12279" width="50.140625" customWidth="1"/>
    <col min="12280" max="12280" width="9.85546875" customWidth="1"/>
    <col min="12281" max="12281" width="11.85546875" customWidth="1"/>
    <col min="12282" max="12282" width="13" customWidth="1"/>
    <col min="12533" max="12533" width="4.28515625" customWidth="1"/>
    <col min="12534" max="12534" width="2.28515625" bestFit="1" customWidth="1"/>
    <col min="12535" max="12535" width="50.140625" customWidth="1"/>
    <col min="12536" max="12536" width="9.85546875" customWidth="1"/>
    <col min="12537" max="12537" width="11.85546875" customWidth="1"/>
    <col min="12538" max="12538" width="13" customWidth="1"/>
    <col min="12789" max="12789" width="4.28515625" customWidth="1"/>
    <col min="12790" max="12790" width="2.28515625" bestFit="1" customWidth="1"/>
    <col min="12791" max="12791" width="50.140625" customWidth="1"/>
    <col min="12792" max="12792" width="9.85546875" customWidth="1"/>
    <col min="12793" max="12793" width="11.85546875" customWidth="1"/>
    <col min="12794" max="12794" width="13" customWidth="1"/>
    <col min="13045" max="13045" width="4.28515625" customWidth="1"/>
    <col min="13046" max="13046" width="2.28515625" bestFit="1" customWidth="1"/>
    <col min="13047" max="13047" width="50.140625" customWidth="1"/>
    <col min="13048" max="13048" width="9.85546875" customWidth="1"/>
    <col min="13049" max="13049" width="11.85546875" customWidth="1"/>
    <col min="13050" max="13050" width="13" customWidth="1"/>
    <col min="13301" max="13301" width="4.28515625" customWidth="1"/>
    <col min="13302" max="13302" width="2.28515625" bestFit="1" customWidth="1"/>
    <col min="13303" max="13303" width="50.140625" customWidth="1"/>
    <col min="13304" max="13304" width="9.85546875" customWidth="1"/>
    <col min="13305" max="13305" width="11.85546875" customWidth="1"/>
    <col min="13306" max="13306" width="13" customWidth="1"/>
    <col min="13557" max="13557" width="4.28515625" customWidth="1"/>
    <col min="13558" max="13558" width="2.28515625" bestFit="1" customWidth="1"/>
    <col min="13559" max="13559" width="50.140625" customWidth="1"/>
    <col min="13560" max="13560" width="9.85546875" customWidth="1"/>
    <col min="13561" max="13561" width="11.85546875" customWidth="1"/>
    <col min="13562" max="13562" width="13" customWidth="1"/>
    <col min="13813" max="13813" width="4.28515625" customWidth="1"/>
    <col min="13814" max="13814" width="2.28515625" bestFit="1" customWidth="1"/>
    <col min="13815" max="13815" width="50.140625" customWidth="1"/>
    <col min="13816" max="13816" width="9.85546875" customWidth="1"/>
    <col min="13817" max="13817" width="11.85546875" customWidth="1"/>
    <col min="13818" max="13818" width="13" customWidth="1"/>
    <col min="14069" max="14069" width="4.28515625" customWidth="1"/>
    <col min="14070" max="14070" width="2.28515625" bestFit="1" customWidth="1"/>
    <col min="14071" max="14071" width="50.140625" customWidth="1"/>
    <col min="14072" max="14072" width="9.85546875" customWidth="1"/>
    <col min="14073" max="14073" width="11.85546875" customWidth="1"/>
    <col min="14074" max="14074" width="13" customWidth="1"/>
    <col min="14325" max="14325" width="4.28515625" customWidth="1"/>
    <col min="14326" max="14326" width="2.28515625" bestFit="1" customWidth="1"/>
    <col min="14327" max="14327" width="50.140625" customWidth="1"/>
    <col min="14328" max="14328" width="9.85546875" customWidth="1"/>
    <col min="14329" max="14329" width="11.85546875" customWidth="1"/>
    <col min="14330" max="14330" width="13" customWidth="1"/>
    <col min="14581" max="14581" width="4.28515625" customWidth="1"/>
    <col min="14582" max="14582" width="2.28515625" bestFit="1" customWidth="1"/>
    <col min="14583" max="14583" width="50.140625" customWidth="1"/>
    <col min="14584" max="14584" width="9.85546875" customWidth="1"/>
    <col min="14585" max="14585" width="11.85546875" customWidth="1"/>
    <col min="14586" max="14586" width="13" customWidth="1"/>
    <col min="14837" max="14837" width="4.28515625" customWidth="1"/>
    <col min="14838" max="14838" width="2.28515625" bestFit="1" customWidth="1"/>
    <col min="14839" max="14839" width="50.140625" customWidth="1"/>
    <col min="14840" max="14840" width="9.85546875" customWidth="1"/>
    <col min="14841" max="14841" width="11.85546875" customWidth="1"/>
    <col min="14842" max="14842" width="13" customWidth="1"/>
    <col min="15093" max="15093" width="4.28515625" customWidth="1"/>
    <col min="15094" max="15094" width="2.28515625" bestFit="1" customWidth="1"/>
    <col min="15095" max="15095" width="50.140625" customWidth="1"/>
    <col min="15096" max="15096" width="9.85546875" customWidth="1"/>
    <col min="15097" max="15097" width="11.85546875" customWidth="1"/>
    <col min="15098" max="15098" width="13" customWidth="1"/>
    <col min="15349" max="15349" width="4.28515625" customWidth="1"/>
    <col min="15350" max="15350" width="2.28515625" bestFit="1" customWidth="1"/>
    <col min="15351" max="15351" width="50.140625" customWidth="1"/>
    <col min="15352" max="15352" width="9.85546875" customWidth="1"/>
    <col min="15353" max="15353" width="11.85546875" customWidth="1"/>
    <col min="15354" max="15354" width="13" customWidth="1"/>
    <col min="15605" max="15605" width="4.28515625" customWidth="1"/>
    <col min="15606" max="15606" width="2.28515625" bestFit="1" customWidth="1"/>
    <col min="15607" max="15607" width="50.140625" customWidth="1"/>
    <col min="15608" max="15608" width="9.85546875" customWidth="1"/>
    <col min="15609" max="15609" width="11.85546875" customWidth="1"/>
    <col min="15610" max="15610" width="13" customWidth="1"/>
    <col min="15861" max="15861" width="4.28515625" customWidth="1"/>
    <col min="15862" max="15862" width="2.28515625" bestFit="1" customWidth="1"/>
    <col min="15863" max="15863" width="50.140625" customWidth="1"/>
    <col min="15864" max="15864" width="9.85546875" customWidth="1"/>
    <col min="15865" max="15865" width="11.85546875" customWidth="1"/>
    <col min="15866" max="15866" width="13" customWidth="1"/>
    <col min="16117" max="16117" width="4.28515625" customWidth="1"/>
    <col min="16118" max="16118" width="2.28515625" bestFit="1" customWidth="1"/>
    <col min="16119" max="16119" width="50.140625" customWidth="1"/>
    <col min="16120" max="16120" width="9.85546875" customWidth="1"/>
    <col min="16121" max="16121" width="11.85546875" customWidth="1"/>
    <col min="16122" max="16122" width="13" customWidth="1"/>
  </cols>
  <sheetData>
    <row r="1" spans="1:5" s="421" customFormat="1" x14ac:dyDescent="0.25">
      <c r="A1" s="478" t="s">
        <v>810</v>
      </c>
      <c r="B1" s="478"/>
      <c r="C1" s="479"/>
    </row>
    <row r="2" spans="1:5" ht="21" customHeight="1" x14ac:dyDescent="0.25">
      <c r="A2" s="1244" t="s">
        <v>47</v>
      </c>
      <c r="B2" s="1244"/>
      <c r="C2" s="1244"/>
      <c r="D2" s="1154" t="s">
        <v>1473</v>
      </c>
    </row>
    <row r="3" spans="1:5" ht="21" customHeight="1" x14ac:dyDescent="0.25">
      <c r="A3" s="813" t="s">
        <v>809</v>
      </c>
      <c r="B3" s="813"/>
      <c r="C3" s="813"/>
      <c r="D3" s="813"/>
      <c r="E3" s="813"/>
    </row>
    <row r="4" spans="1:5" ht="21" customHeight="1" x14ac:dyDescent="0.25">
      <c r="A4" s="44"/>
      <c r="B4" s="44"/>
      <c r="C4" s="122"/>
      <c r="E4" s="408" t="s">
        <v>434</v>
      </c>
    </row>
    <row r="5" spans="1:5" ht="33.75" customHeight="1" x14ac:dyDescent="0.25">
      <c r="A5" s="1249" t="s">
        <v>353</v>
      </c>
      <c r="B5" s="1250"/>
      <c r="C5" s="1242" t="s">
        <v>49</v>
      </c>
      <c r="D5" s="591" t="str">
        <f>'S2'!C5</f>
        <v>Year</v>
      </c>
      <c r="E5" s="1082" t="str">
        <f>'S2'!D5</f>
        <v>Year</v>
      </c>
    </row>
    <row r="6" spans="1:5" ht="21" customHeight="1" x14ac:dyDescent="0.25">
      <c r="A6" s="1251"/>
      <c r="B6" s="1252"/>
      <c r="C6" s="1248"/>
      <c r="D6" s="1082" t="str">
        <f>'S2'!C6</f>
        <v>FY 2019-20</v>
      </c>
      <c r="E6" s="1082" t="str">
        <f>'S2'!D6</f>
        <v>FY 2020-21</v>
      </c>
    </row>
    <row r="7" spans="1:5" ht="21" customHeight="1" x14ac:dyDescent="0.25">
      <c r="A7" s="360" t="s">
        <v>162</v>
      </c>
      <c r="B7" s="365"/>
      <c r="C7" s="365" t="s">
        <v>811</v>
      </c>
      <c r="D7" s="180"/>
      <c r="E7" s="180"/>
    </row>
    <row r="8" spans="1:5" ht="30" x14ac:dyDescent="0.25">
      <c r="A8" s="6"/>
      <c r="B8" s="41"/>
      <c r="C8" s="73" t="s">
        <v>852</v>
      </c>
      <c r="D8" s="1106">
        <f ca="1">'S1'!C38</f>
        <v>0.77399254285531072</v>
      </c>
      <c r="E8" s="1106">
        <f ca="1">'S1'!D38</f>
        <v>1.8631615339999996</v>
      </c>
    </row>
    <row r="9" spans="1:5" ht="21" customHeight="1" x14ac:dyDescent="0.25">
      <c r="A9" s="6"/>
      <c r="B9" s="41"/>
      <c r="C9" s="73" t="s">
        <v>853</v>
      </c>
      <c r="D9" s="180"/>
      <c r="E9" s="180"/>
    </row>
    <row r="10" spans="1:5" ht="21" customHeight="1" x14ac:dyDescent="0.25">
      <c r="A10" s="6"/>
      <c r="B10" s="41" t="s">
        <v>407</v>
      </c>
      <c r="C10" s="72" t="s">
        <v>854</v>
      </c>
      <c r="D10" s="1106">
        <f>'S1'!C27</f>
        <v>1.2475572403675399</v>
      </c>
      <c r="E10" s="1106">
        <f>'S1'!D27</f>
        <v>1.5828912000000002</v>
      </c>
    </row>
    <row r="11" spans="1:5" ht="27.75" customHeight="1" x14ac:dyDescent="0.25">
      <c r="A11" s="6"/>
      <c r="B11" s="41" t="s">
        <v>408</v>
      </c>
      <c r="C11" s="72" t="s">
        <v>946</v>
      </c>
      <c r="D11" s="180"/>
      <c r="E11" s="180"/>
    </row>
    <row r="12" spans="1:5" ht="21" customHeight="1" x14ac:dyDescent="0.25">
      <c r="A12" s="6"/>
      <c r="B12" s="41" t="s">
        <v>413</v>
      </c>
      <c r="C12" s="72" t="s">
        <v>947</v>
      </c>
      <c r="D12" s="180"/>
      <c r="E12" s="180"/>
    </row>
    <row r="13" spans="1:5" ht="21" customHeight="1" x14ac:dyDescent="0.25">
      <c r="A13" s="6"/>
      <c r="B13" s="41" t="s">
        <v>630</v>
      </c>
      <c r="C13" s="72" t="s">
        <v>402</v>
      </c>
      <c r="D13" s="1106">
        <f ca="1">'S1'!C31</f>
        <v>1.6662502167771487</v>
      </c>
      <c r="E13" s="1106">
        <f ca="1">'S1'!D31</f>
        <v>1.4047124246786049</v>
      </c>
    </row>
    <row r="14" spans="1:5" ht="21" customHeight="1" x14ac:dyDescent="0.25">
      <c r="A14" s="6"/>
      <c r="B14" s="41" t="s">
        <v>631</v>
      </c>
      <c r="C14" s="72" t="s">
        <v>855</v>
      </c>
      <c r="D14" s="180"/>
      <c r="E14" s="180"/>
    </row>
    <row r="15" spans="1:5" ht="21" customHeight="1" x14ac:dyDescent="0.25">
      <c r="A15" s="6"/>
      <c r="B15" s="41" t="s">
        <v>703</v>
      </c>
      <c r="C15" s="72" t="s">
        <v>856</v>
      </c>
      <c r="D15" s="180"/>
      <c r="E15" s="180"/>
    </row>
    <row r="16" spans="1:5" ht="21" customHeight="1" x14ac:dyDescent="0.25">
      <c r="A16" s="6"/>
      <c r="B16" s="41" t="s">
        <v>843</v>
      </c>
      <c r="C16" s="72" t="s">
        <v>857</v>
      </c>
      <c r="D16" s="180"/>
      <c r="E16" s="180"/>
    </row>
    <row r="17" spans="1:5" ht="30" customHeight="1" x14ac:dyDescent="0.25">
      <c r="A17" s="6"/>
      <c r="B17" s="41" t="s">
        <v>844</v>
      </c>
      <c r="C17" s="72" t="s">
        <v>858</v>
      </c>
      <c r="D17" s="180"/>
      <c r="E17" s="180"/>
    </row>
    <row r="18" spans="1:5" ht="21" customHeight="1" x14ac:dyDescent="0.25">
      <c r="A18" s="6"/>
      <c r="B18" s="41" t="s">
        <v>845</v>
      </c>
      <c r="C18" s="72" t="s">
        <v>812</v>
      </c>
      <c r="D18" s="180"/>
      <c r="E18" s="180"/>
    </row>
    <row r="19" spans="1:5" ht="28.5" customHeight="1" x14ac:dyDescent="0.25">
      <c r="A19" s="6"/>
      <c r="B19" s="202" t="s">
        <v>860</v>
      </c>
      <c r="C19" s="72" t="s">
        <v>948</v>
      </c>
      <c r="D19" s="180"/>
      <c r="E19" s="180"/>
    </row>
    <row r="20" spans="1:5" ht="21" customHeight="1" x14ac:dyDescent="0.25">
      <c r="A20" s="6"/>
      <c r="B20" s="41" t="s">
        <v>862</v>
      </c>
      <c r="C20" s="72" t="s">
        <v>859</v>
      </c>
      <c r="D20" s="180"/>
      <c r="E20" s="180"/>
    </row>
    <row r="21" spans="1:5" ht="21" customHeight="1" x14ac:dyDescent="0.25">
      <c r="A21" s="42"/>
      <c r="B21" s="364" t="s">
        <v>864</v>
      </c>
      <c r="C21" s="123" t="s">
        <v>861</v>
      </c>
      <c r="D21" s="180"/>
      <c r="E21" s="180"/>
    </row>
    <row r="22" spans="1:5" ht="30" x14ac:dyDescent="0.25">
      <c r="A22" s="42"/>
      <c r="B22" s="202" t="s">
        <v>951</v>
      </c>
      <c r="C22" s="123" t="s">
        <v>949</v>
      </c>
      <c r="D22" s="180"/>
      <c r="E22" s="180"/>
    </row>
    <row r="23" spans="1:5" ht="19.5" customHeight="1" x14ac:dyDescent="0.25">
      <c r="A23" s="6"/>
      <c r="B23" s="41" t="s">
        <v>952</v>
      </c>
      <c r="C23" s="72" t="s">
        <v>863</v>
      </c>
      <c r="D23" s="180"/>
      <c r="E23" s="180"/>
    </row>
    <row r="24" spans="1:5" ht="19.5" customHeight="1" x14ac:dyDescent="0.25">
      <c r="A24" s="6"/>
      <c r="B24" s="41" t="s">
        <v>953</v>
      </c>
      <c r="C24" s="72" t="s">
        <v>950</v>
      </c>
      <c r="D24" s="180"/>
      <c r="E24" s="180"/>
    </row>
    <row r="25" spans="1:5" ht="30" x14ac:dyDescent="0.25">
      <c r="A25" s="6"/>
      <c r="B25" s="41" t="s">
        <v>954</v>
      </c>
      <c r="C25" s="72" t="s">
        <v>813</v>
      </c>
      <c r="D25" s="180"/>
      <c r="E25" s="180"/>
    </row>
    <row r="26" spans="1:5" ht="21" customHeight="1" x14ac:dyDescent="0.25">
      <c r="A26" s="6"/>
      <c r="B26" s="41" t="s">
        <v>955</v>
      </c>
      <c r="C26" s="72" t="s">
        <v>865</v>
      </c>
      <c r="D26" s="180"/>
      <c r="E26" s="180"/>
    </row>
    <row r="27" spans="1:5" ht="30" x14ac:dyDescent="0.25">
      <c r="A27" s="365"/>
      <c r="B27" s="473" t="s">
        <v>866</v>
      </c>
      <c r="C27" s="480" t="s">
        <v>867</v>
      </c>
      <c r="D27" s="1106">
        <f ca="1">SUM(D13:D26)</f>
        <v>1.6662502167771487</v>
      </c>
      <c r="E27" s="1106">
        <f ca="1">SUM(E13:E26)</f>
        <v>1.4047124246786049</v>
      </c>
    </row>
    <row r="28" spans="1:5" ht="21" customHeight="1" x14ac:dyDescent="0.25">
      <c r="A28" s="6"/>
      <c r="B28" s="6"/>
      <c r="C28" s="73"/>
      <c r="D28" s="180"/>
      <c r="E28" s="180"/>
    </row>
    <row r="29" spans="1:5" x14ac:dyDescent="0.25">
      <c r="A29" s="6"/>
      <c r="B29" s="45" t="s">
        <v>868</v>
      </c>
      <c r="C29" s="73" t="s">
        <v>869</v>
      </c>
      <c r="D29" s="180"/>
      <c r="E29" s="180"/>
    </row>
    <row r="30" spans="1:5" x14ac:dyDescent="0.25">
      <c r="A30" s="6"/>
      <c r="B30" s="41" t="s">
        <v>870</v>
      </c>
      <c r="C30" s="72" t="s">
        <v>871</v>
      </c>
      <c r="D30" s="180"/>
      <c r="E30" s="180"/>
    </row>
    <row r="31" spans="1:5" x14ac:dyDescent="0.25">
      <c r="A31" s="6"/>
      <c r="B31" s="41" t="s">
        <v>872</v>
      </c>
      <c r="C31" s="72" t="s">
        <v>873</v>
      </c>
      <c r="D31" s="180"/>
      <c r="E31" s="180"/>
    </row>
    <row r="32" spans="1:5" ht="30" x14ac:dyDescent="0.25">
      <c r="A32" s="6"/>
      <c r="B32" s="41" t="s">
        <v>874</v>
      </c>
      <c r="C32" s="72" t="s">
        <v>956</v>
      </c>
      <c r="D32" s="180"/>
      <c r="E32" s="180"/>
    </row>
    <row r="33" spans="1:5" ht="30" x14ac:dyDescent="0.25">
      <c r="A33" s="6"/>
      <c r="B33" s="41" t="s">
        <v>893</v>
      </c>
      <c r="C33" s="72" t="s">
        <v>875</v>
      </c>
      <c r="D33" s="180"/>
      <c r="E33" s="180"/>
    </row>
    <row r="34" spans="1:5" x14ac:dyDescent="0.25">
      <c r="A34" s="6"/>
      <c r="B34" s="41" t="s">
        <v>959</v>
      </c>
      <c r="C34" s="72" t="s">
        <v>957</v>
      </c>
      <c r="D34" s="180"/>
      <c r="E34" s="180"/>
    </row>
    <row r="35" spans="1:5" ht="30" x14ac:dyDescent="0.25">
      <c r="A35" s="6"/>
      <c r="B35" s="41" t="s">
        <v>960</v>
      </c>
      <c r="C35" s="72" t="s">
        <v>958</v>
      </c>
      <c r="D35" s="180"/>
      <c r="E35" s="180"/>
    </row>
    <row r="36" spans="1:5" x14ac:dyDescent="0.25">
      <c r="A36" s="365"/>
      <c r="B36" s="473"/>
      <c r="C36" s="480" t="s">
        <v>876</v>
      </c>
      <c r="D36" s="1106">
        <f ca="1">SUM(D27:D35)</f>
        <v>1.6662502167771487</v>
      </c>
      <c r="E36" s="1106">
        <f ca="1">SUM(E27:E35)</f>
        <v>1.4047124246786049</v>
      </c>
    </row>
    <row r="37" spans="1:5" ht="21" customHeight="1" x14ac:dyDescent="0.25">
      <c r="A37" s="6"/>
      <c r="B37" s="45" t="s">
        <v>877</v>
      </c>
      <c r="C37" s="73" t="s">
        <v>814</v>
      </c>
      <c r="D37" s="180"/>
      <c r="E37" s="180"/>
    </row>
    <row r="38" spans="1:5" ht="32.25" customHeight="1" x14ac:dyDescent="0.25">
      <c r="A38" s="181"/>
      <c r="B38" s="203" t="s">
        <v>878</v>
      </c>
      <c r="C38" s="204" t="s">
        <v>879</v>
      </c>
      <c r="D38" s="1106">
        <f ca="1">D36</f>
        <v>1.6662502167771487</v>
      </c>
      <c r="E38" s="1106">
        <f ca="1">E36</f>
        <v>1.4047124246786049</v>
      </c>
    </row>
    <row r="39" spans="1:5" ht="21" customHeight="1" x14ac:dyDescent="0.25">
      <c r="A39" s="45"/>
      <c r="B39" s="45"/>
      <c r="C39" s="73"/>
      <c r="D39" s="180"/>
      <c r="E39" s="180"/>
    </row>
    <row r="40" spans="1:5" ht="18" customHeight="1" x14ac:dyDescent="0.25">
      <c r="A40" s="48" t="s">
        <v>173</v>
      </c>
      <c r="B40" s="45"/>
      <c r="C40" s="73" t="s">
        <v>880</v>
      </c>
      <c r="D40" s="180"/>
      <c r="E40" s="180"/>
    </row>
    <row r="41" spans="1:5" ht="21" customHeight="1" x14ac:dyDescent="0.25">
      <c r="A41" s="45"/>
      <c r="B41" s="45" t="s">
        <v>407</v>
      </c>
      <c r="C41" s="72" t="s">
        <v>881</v>
      </c>
      <c r="D41" s="180"/>
      <c r="E41" s="180"/>
    </row>
    <row r="42" spans="1:5" ht="21" customHeight="1" x14ac:dyDescent="0.25">
      <c r="A42" s="45"/>
      <c r="B42" s="45" t="s">
        <v>882</v>
      </c>
      <c r="C42" s="72" t="s">
        <v>883</v>
      </c>
      <c r="D42" s="180"/>
      <c r="E42" s="180"/>
    </row>
    <row r="43" spans="1:5" ht="21" customHeight="1" x14ac:dyDescent="0.25">
      <c r="A43" s="45"/>
      <c r="B43" s="45" t="s">
        <v>408</v>
      </c>
      <c r="C43" s="72" t="s">
        <v>884</v>
      </c>
      <c r="D43" s="180"/>
      <c r="E43" s="180"/>
    </row>
    <row r="44" spans="1:5" ht="21" customHeight="1" x14ac:dyDescent="0.25">
      <c r="A44" s="45"/>
      <c r="B44" s="45" t="s">
        <v>885</v>
      </c>
      <c r="C44" s="72" t="s">
        <v>886</v>
      </c>
      <c r="D44" s="180"/>
      <c r="E44" s="180"/>
    </row>
    <row r="45" spans="1:5" ht="21" customHeight="1" x14ac:dyDescent="0.25">
      <c r="A45" s="45"/>
      <c r="B45" s="45" t="s">
        <v>413</v>
      </c>
      <c r="C45" s="72" t="s">
        <v>887</v>
      </c>
      <c r="D45" s="180"/>
      <c r="E45" s="180"/>
    </row>
    <row r="46" spans="1:5" ht="21" customHeight="1" x14ac:dyDescent="0.25">
      <c r="A46" s="45"/>
      <c r="B46" s="45" t="s">
        <v>630</v>
      </c>
      <c r="C46" s="72" t="s">
        <v>961</v>
      </c>
      <c r="D46" s="180"/>
      <c r="E46" s="180"/>
    </row>
    <row r="47" spans="1:5" ht="21" customHeight="1" x14ac:dyDescent="0.25">
      <c r="A47" s="45"/>
      <c r="B47" s="45" t="s">
        <v>630</v>
      </c>
      <c r="C47" s="72" t="s">
        <v>888</v>
      </c>
      <c r="D47" s="180"/>
      <c r="E47" s="180"/>
    </row>
    <row r="48" spans="1:5" ht="21" customHeight="1" x14ac:dyDescent="0.25">
      <c r="A48" s="45"/>
      <c r="B48" s="45" t="s">
        <v>631</v>
      </c>
      <c r="C48" s="72" t="s">
        <v>889</v>
      </c>
      <c r="D48" s="180"/>
      <c r="E48" s="180"/>
    </row>
    <row r="49" spans="1:5" ht="21" customHeight="1" x14ac:dyDescent="0.25">
      <c r="A49" s="45"/>
      <c r="B49" s="45" t="s">
        <v>703</v>
      </c>
      <c r="C49" s="72" t="s">
        <v>815</v>
      </c>
      <c r="D49" s="180"/>
      <c r="E49" s="180"/>
    </row>
    <row r="50" spans="1:5" ht="27.75" customHeight="1" x14ac:dyDescent="0.25">
      <c r="A50" s="181"/>
      <c r="B50" s="203"/>
      <c r="C50" s="204" t="s">
        <v>890</v>
      </c>
      <c r="D50" s="180"/>
      <c r="E50" s="180"/>
    </row>
    <row r="51" spans="1:5" ht="21" customHeight="1" x14ac:dyDescent="0.25">
      <c r="A51" s="45"/>
      <c r="B51" s="45"/>
      <c r="C51" s="73"/>
      <c r="D51" s="180"/>
      <c r="E51" s="180"/>
    </row>
    <row r="52" spans="1:5" ht="24.75" customHeight="1" x14ac:dyDescent="0.25">
      <c r="A52" s="48" t="s">
        <v>252</v>
      </c>
      <c r="B52" s="45"/>
      <c r="C52" s="73" t="s">
        <v>891</v>
      </c>
      <c r="D52" s="180"/>
      <c r="E52" s="180"/>
    </row>
    <row r="53" spans="1:5" ht="30" x14ac:dyDescent="0.25">
      <c r="A53" s="45"/>
      <c r="B53" s="45" t="s">
        <v>407</v>
      </c>
      <c r="C53" s="72" t="s">
        <v>816</v>
      </c>
      <c r="D53" s="1108">
        <f>-'S1'!C27</f>
        <v>-1.2475572403675399</v>
      </c>
      <c r="E53" s="1108">
        <f>-'S1'!D27</f>
        <v>-1.5828912000000002</v>
      </c>
    </row>
    <row r="54" spans="1:5" x14ac:dyDescent="0.25">
      <c r="A54" s="45"/>
      <c r="B54" s="45" t="s">
        <v>408</v>
      </c>
      <c r="C54" s="72" t="s">
        <v>962</v>
      </c>
      <c r="D54" s="180"/>
      <c r="E54" s="180"/>
    </row>
    <row r="55" spans="1:5" x14ac:dyDescent="0.25">
      <c r="A55" s="45"/>
      <c r="B55" s="45" t="s">
        <v>413</v>
      </c>
      <c r="C55" s="72" t="s">
        <v>963</v>
      </c>
      <c r="D55" s="180"/>
      <c r="E55" s="180"/>
    </row>
    <row r="56" spans="1:5" ht="21" customHeight="1" x14ac:dyDescent="0.25">
      <c r="A56" s="45"/>
      <c r="B56" s="45" t="s">
        <v>630</v>
      </c>
      <c r="C56" s="72" t="s">
        <v>817</v>
      </c>
      <c r="D56" s="180"/>
      <c r="E56" s="180"/>
    </row>
    <row r="57" spans="1:5" ht="21" customHeight="1" x14ac:dyDescent="0.25">
      <c r="A57" s="45"/>
      <c r="B57" s="365" t="s">
        <v>631</v>
      </c>
      <c r="C57" s="72" t="s">
        <v>818</v>
      </c>
      <c r="D57" s="180"/>
      <c r="E57" s="180"/>
    </row>
    <row r="58" spans="1:5" ht="30" x14ac:dyDescent="0.25">
      <c r="A58" s="45"/>
      <c r="B58" s="365" t="s">
        <v>703</v>
      </c>
      <c r="C58" s="72" t="s">
        <v>819</v>
      </c>
      <c r="D58" s="180"/>
      <c r="E58" s="180"/>
    </row>
    <row r="59" spans="1:5" x14ac:dyDescent="0.25">
      <c r="A59" s="45"/>
      <c r="B59" s="45" t="s">
        <v>843</v>
      </c>
      <c r="C59" s="72" t="s">
        <v>964</v>
      </c>
      <c r="D59" s="180"/>
      <c r="E59" s="180"/>
    </row>
    <row r="60" spans="1:5" ht="21" customHeight="1" x14ac:dyDescent="0.25">
      <c r="A60" s="45"/>
      <c r="B60" s="45" t="s">
        <v>844</v>
      </c>
      <c r="C60" s="72" t="s">
        <v>402</v>
      </c>
      <c r="D60" s="1106">
        <f ca="1">-'S1'!C31</f>
        <v>-1.6662502167771487</v>
      </c>
      <c r="E60" s="1106">
        <f ca="1">-'S1'!D31</f>
        <v>-1.4047124246786049</v>
      </c>
    </row>
    <row r="61" spans="1:5" x14ac:dyDescent="0.25">
      <c r="A61" s="181"/>
      <c r="B61" s="203"/>
      <c r="C61" s="204" t="s">
        <v>965</v>
      </c>
      <c r="D61" s="1106">
        <f ca="1">SUM(D53:D60)</f>
        <v>-2.9138074571446886</v>
      </c>
      <c r="E61" s="1106">
        <f ca="1">SUM(E53:E60)</f>
        <v>-2.9876036246786049</v>
      </c>
    </row>
    <row r="62" spans="1:5" ht="21" customHeight="1" x14ac:dyDescent="0.25">
      <c r="A62" s="45"/>
      <c r="B62" s="73"/>
      <c r="C62" s="201"/>
      <c r="D62" s="180"/>
      <c r="E62" s="180"/>
    </row>
    <row r="63" spans="1:5" ht="30" x14ac:dyDescent="0.25">
      <c r="A63" s="138" t="s">
        <v>253</v>
      </c>
      <c r="B63" s="203"/>
      <c r="C63" s="204" t="s">
        <v>966</v>
      </c>
      <c r="D63" s="1106">
        <f ca="1">D38+D61</f>
        <v>-1.2475572403675399</v>
      </c>
      <c r="E63" s="1106">
        <f ca="1">E38+E61</f>
        <v>-1.5828911999999999</v>
      </c>
    </row>
    <row r="64" spans="1:5" ht="21" customHeight="1" x14ac:dyDescent="0.25">
      <c r="A64" s="48"/>
      <c r="B64" s="45"/>
      <c r="C64" s="72"/>
      <c r="D64" s="180"/>
      <c r="E64" s="180"/>
    </row>
    <row r="65" spans="1:5" ht="30" x14ac:dyDescent="0.25">
      <c r="A65" s="48" t="s">
        <v>254</v>
      </c>
      <c r="B65" s="45"/>
      <c r="C65" s="73" t="s">
        <v>892</v>
      </c>
      <c r="D65" s="1107"/>
      <c r="E65" s="1108">
        <f ca="1">D67</f>
        <v>-1.2475572403675399</v>
      </c>
    </row>
    <row r="66" spans="1:5" ht="21" customHeight="1" x14ac:dyDescent="0.25">
      <c r="A66" s="48"/>
      <c r="B66" s="45"/>
      <c r="C66" s="72"/>
      <c r="D66" s="180"/>
      <c r="E66" s="180"/>
    </row>
    <row r="67" spans="1:5" ht="30" x14ac:dyDescent="0.25">
      <c r="A67" s="138" t="s">
        <v>255</v>
      </c>
      <c r="B67" s="203"/>
      <c r="C67" s="204" t="s">
        <v>967</v>
      </c>
      <c r="D67" s="1106">
        <f ca="1">D65+D63</f>
        <v>-1.2475572403675399</v>
      </c>
      <c r="E67" s="1106">
        <f ca="1">E65+E63</f>
        <v>-2.8304484403675398</v>
      </c>
    </row>
    <row r="68" spans="1:5" x14ac:dyDescent="0.25">
      <c r="A68" s="466" t="s">
        <v>385</v>
      </c>
      <c r="B68" s="466" t="s">
        <v>999</v>
      </c>
    </row>
    <row r="69" spans="1:5" x14ac:dyDescent="0.25">
      <c r="A69" s="466" t="s">
        <v>1000</v>
      </c>
      <c r="B69" s="466" t="s">
        <v>1001</v>
      </c>
    </row>
  </sheetData>
  <mergeCells count="3">
    <mergeCell ref="A2:C2"/>
    <mergeCell ref="C5:C6"/>
    <mergeCell ref="A5:B6"/>
  </mergeCells>
  <pageMargins left="0.23622047244094491" right="0.23622047244094491" top="0.74803149606299213" bottom="0.74803149606299213" header="0.31496062992125984" footer="0.31496062992125984"/>
  <pageSetup paperSize="9" scale="48"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0"/>
  </sheetPr>
  <dimension ref="A1:F209"/>
  <sheetViews>
    <sheetView showGridLines="0" view="pageBreakPreview" zoomScaleNormal="85" zoomScaleSheetLayoutView="100" workbookViewId="0">
      <selection activeCell="C2" sqref="C2"/>
    </sheetView>
  </sheetViews>
  <sheetFormatPr defaultRowHeight="15" x14ac:dyDescent="0.25"/>
  <cols>
    <col min="1" max="1" width="5.7109375" style="154" bestFit="1" customWidth="1"/>
    <col min="2" max="2" width="37.7109375" style="167" customWidth="1"/>
    <col min="3" max="4" width="14.7109375" style="154" bestFit="1" customWidth="1"/>
    <col min="5" max="5" width="23.28515625" bestFit="1" customWidth="1"/>
    <col min="6" max="6" width="13.42578125" style="154" customWidth="1"/>
    <col min="7" max="249" width="9.140625" style="154"/>
    <col min="250" max="250" width="53.85546875" style="154" customWidth="1"/>
    <col min="251" max="251" width="10.140625" style="154" customWidth="1"/>
    <col min="252" max="252" width="10.28515625" style="154" customWidth="1"/>
    <col min="253" max="505" width="9.140625" style="154"/>
    <col min="506" max="506" width="53.85546875" style="154" customWidth="1"/>
    <col min="507" max="507" width="10.140625" style="154" customWidth="1"/>
    <col min="508" max="508" width="10.28515625" style="154" customWidth="1"/>
    <col min="509" max="761" width="9.140625" style="154"/>
    <col min="762" max="762" width="53.85546875" style="154" customWidth="1"/>
    <col min="763" max="763" width="10.140625" style="154" customWidth="1"/>
    <col min="764" max="764" width="10.28515625" style="154" customWidth="1"/>
    <col min="765" max="1017" width="9.140625" style="154"/>
    <col min="1018" max="1018" width="53.85546875" style="154" customWidth="1"/>
    <col min="1019" max="1019" width="10.140625" style="154" customWidth="1"/>
    <col min="1020" max="1020" width="10.28515625" style="154" customWidth="1"/>
    <col min="1021" max="1273" width="9.140625" style="154"/>
    <col min="1274" max="1274" width="53.85546875" style="154" customWidth="1"/>
    <col min="1275" max="1275" width="10.140625" style="154" customWidth="1"/>
    <col min="1276" max="1276" width="10.28515625" style="154" customWidth="1"/>
    <col min="1277" max="1529" width="9.140625" style="154"/>
    <col min="1530" max="1530" width="53.85546875" style="154" customWidth="1"/>
    <col min="1531" max="1531" width="10.140625" style="154" customWidth="1"/>
    <col min="1532" max="1532" width="10.28515625" style="154" customWidth="1"/>
    <col min="1533" max="1785" width="9.140625" style="154"/>
    <col min="1786" max="1786" width="53.85546875" style="154" customWidth="1"/>
    <col min="1787" max="1787" width="10.140625" style="154" customWidth="1"/>
    <col min="1788" max="1788" width="10.28515625" style="154" customWidth="1"/>
    <col min="1789" max="2041" width="9.140625" style="154"/>
    <col min="2042" max="2042" width="53.85546875" style="154" customWidth="1"/>
    <col min="2043" max="2043" width="10.140625" style="154" customWidth="1"/>
    <col min="2044" max="2044" width="10.28515625" style="154" customWidth="1"/>
    <col min="2045" max="2297" width="9.140625" style="154"/>
    <col min="2298" max="2298" width="53.85546875" style="154" customWidth="1"/>
    <col min="2299" max="2299" width="10.140625" style="154" customWidth="1"/>
    <col min="2300" max="2300" width="10.28515625" style="154" customWidth="1"/>
    <col min="2301" max="2553" width="9.140625" style="154"/>
    <col min="2554" max="2554" width="53.85546875" style="154" customWidth="1"/>
    <col min="2555" max="2555" width="10.140625" style="154" customWidth="1"/>
    <col min="2556" max="2556" width="10.28515625" style="154" customWidth="1"/>
    <col min="2557" max="2809" width="9.140625" style="154"/>
    <col min="2810" max="2810" width="53.85546875" style="154" customWidth="1"/>
    <col min="2811" max="2811" width="10.140625" style="154" customWidth="1"/>
    <col min="2812" max="2812" width="10.28515625" style="154" customWidth="1"/>
    <col min="2813" max="3065" width="9.140625" style="154"/>
    <col min="3066" max="3066" width="53.85546875" style="154" customWidth="1"/>
    <col min="3067" max="3067" width="10.140625" style="154" customWidth="1"/>
    <col min="3068" max="3068" width="10.28515625" style="154" customWidth="1"/>
    <col min="3069" max="3321" width="9.140625" style="154"/>
    <col min="3322" max="3322" width="53.85546875" style="154" customWidth="1"/>
    <col min="3323" max="3323" width="10.140625" style="154" customWidth="1"/>
    <col min="3324" max="3324" width="10.28515625" style="154" customWidth="1"/>
    <col min="3325" max="3577" width="9.140625" style="154"/>
    <col min="3578" max="3578" width="53.85546875" style="154" customWidth="1"/>
    <col min="3579" max="3579" width="10.140625" style="154" customWidth="1"/>
    <col min="3580" max="3580" width="10.28515625" style="154" customWidth="1"/>
    <col min="3581" max="3833" width="9.140625" style="154"/>
    <col min="3834" max="3834" width="53.85546875" style="154" customWidth="1"/>
    <col min="3835" max="3835" width="10.140625" style="154" customWidth="1"/>
    <col min="3836" max="3836" width="10.28515625" style="154" customWidth="1"/>
    <col min="3837" max="4089" width="9.140625" style="154"/>
    <col min="4090" max="4090" width="53.85546875" style="154" customWidth="1"/>
    <col min="4091" max="4091" width="10.140625" style="154" customWidth="1"/>
    <col min="4092" max="4092" width="10.28515625" style="154" customWidth="1"/>
    <col min="4093" max="4345" width="9.140625" style="154"/>
    <col min="4346" max="4346" width="53.85546875" style="154" customWidth="1"/>
    <col min="4347" max="4347" width="10.140625" style="154" customWidth="1"/>
    <col min="4348" max="4348" width="10.28515625" style="154" customWidth="1"/>
    <col min="4349" max="4601" width="9.140625" style="154"/>
    <col min="4602" max="4602" width="53.85546875" style="154" customWidth="1"/>
    <col min="4603" max="4603" width="10.140625" style="154" customWidth="1"/>
    <col min="4604" max="4604" width="10.28515625" style="154" customWidth="1"/>
    <col min="4605" max="4857" width="9.140625" style="154"/>
    <col min="4858" max="4858" width="53.85546875" style="154" customWidth="1"/>
    <col min="4859" max="4859" width="10.140625" style="154" customWidth="1"/>
    <col min="4860" max="4860" width="10.28515625" style="154" customWidth="1"/>
    <col min="4861" max="5113" width="9.140625" style="154"/>
    <col min="5114" max="5114" width="53.85546875" style="154" customWidth="1"/>
    <col min="5115" max="5115" width="10.140625" style="154" customWidth="1"/>
    <col min="5116" max="5116" width="10.28515625" style="154" customWidth="1"/>
    <col min="5117" max="5369" width="9.140625" style="154"/>
    <col min="5370" max="5370" width="53.85546875" style="154" customWidth="1"/>
    <col min="5371" max="5371" width="10.140625" style="154" customWidth="1"/>
    <col min="5372" max="5372" width="10.28515625" style="154" customWidth="1"/>
    <col min="5373" max="5625" width="9.140625" style="154"/>
    <col min="5626" max="5626" width="53.85546875" style="154" customWidth="1"/>
    <col min="5627" max="5627" width="10.140625" style="154" customWidth="1"/>
    <col min="5628" max="5628" width="10.28515625" style="154" customWidth="1"/>
    <col min="5629" max="5881" width="9.140625" style="154"/>
    <col min="5882" max="5882" width="53.85546875" style="154" customWidth="1"/>
    <col min="5883" max="5883" width="10.140625" style="154" customWidth="1"/>
    <col min="5884" max="5884" width="10.28515625" style="154" customWidth="1"/>
    <col min="5885" max="6137" width="9.140625" style="154"/>
    <col min="6138" max="6138" width="53.85546875" style="154" customWidth="1"/>
    <col min="6139" max="6139" width="10.140625" style="154" customWidth="1"/>
    <col min="6140" max="6140" width="10.28515625" style="154" customWidth="1"/>
    <col min="6141" max="6393" width="9.140625" style="154"/>
    <col min="6394" max="6394" width="53.85546875" style="154" customWidth="1"/>
    <col min="6395" max="6395" width="10.140625" style="154" customWidth="1"/>
    <col min="6396" max="6396" width="10.28515625" style="154" customWidth="1"/>
    <col min="6397" max="6649" width="9.140625" style="154"/>
    <col min="6650" max="6650" width="53.85546875" style="154" customWidth="1"/>
    <col min="6651" max="6651" width="10.140625" style="154" customWidth="1"/>
    <col min="6652" max="6652" width="10.28515625" style="154" customWidth="1"/>
    <col min="6653" max="6905" width="9.140625" style="154"/>
    <col min="6906" max="6906" width="53.85546875" style="154" customWidth="1"/>
    <col min="6907" max="6907" width="10.140625" style="154" customWidth="1"/>
    <col min="6908" max="6908" width="10.28515625" style="154" customWidth="1"/>
    <col min="6909" max="7161" width="9.140625" style="154"/>
    <col min="7162" max="7162" width="53.85546875" style="154" customWidth="1"/>
    <col min="7163" max="7163" width="10.140625" style="154" customWidth="1"/>
    <col min="7164" max="7164" width="10.28515625" style="154" customWidth="1"/>
    <col min="7165" max="7417" width="9.140625" style="154"/>
    <col min="7418" max="7418" width="53.85546875" style="154" customWidth="1"/>
    <col min="7419" max="7419" width="10.140625" style="154" customWidth="1"/>
    <col min="7420" max="7420" width="10.28515625" style="154" customWidth="1"/>
    <col min="7421" max="7673" width="9.140625" style="154"/>
    <col min="7674" max="7674" width="53.85546875" style="154" customWidth="1"/>
    <col min="7675" max="7675" width="10.140625" style="154" customWidth="1"/>
    <col min="7676" max="7676" width="10.28515625" style="154" customWidth="1"/>
    <col min="7677" max="7929" width="9.140625" style="154"/>
    <col min="7930" max="7930" width="53.85546875" style="154" customWidth="1"/>
    <col min="7931" max="7931" width="10.140625" style="154" customWidth="1"/>
    <col min="7932" max="7932" width="10.28515625" style="154" customWidth="1"/>
    <col min="7933" max="8185" width="9.140625" style="154"/>
    <col min="8186" max="8186" width="53.85546875" style="154" customWidth="1"/>
    <col min="8187" max="8187" width="10.140625" style="154" customWidth="1"/>
    <col min="8188" max="8188" width="10.28515625" style="154" customWidth="1"/>
    <col min="8189" max="8441" width="9.140625" style="154"/>
    <col min="8442" max="8442" width="53.85546875" style="154" customWidth="1"/>
    <col min="8443" max="8443" width="10.140625" style="154" customWidth="1"/>
    <col min="8444" max="8444" width="10.28515625" style="154" customWidth="1"/>
    <col min="8445" max="8697" width="9.140625" style="154"/>
    <col min="8698" max="8698" width="53.85546875" style="154" customWidth="1"/>
    <col min="8699" max="8699" width="10.140625" style="154" customWidth="1"/>
    <col min="8700" max="8700" width="10.28515625" style="154" customWidth="1"/>
    <col min="8701" max="8953" width="9.140625" style="154"/>
    <col min="8954" max="8954" width="53.85546875" style="154" customWidth="1"/>
    <col min="8955" max="8955" width="10.140625" style="154" customWidth="1"/>
    <col min="8956" max="8956" width="10.28515625" style="154" customWidth="1"/>
    <col min="8957" max="9209" width="9.140625" style="154"/>
    <col min="9210" max="9210" width="53.85546875" style="154" customWidth="1"/>
    <col min="9211" max="9211" width="10.140625" style="154" customWidth="1"/>
    <col min="9212" max="9212" width="10.28515625" style="154" customWidth="1"/>
    <col min="9213" max="9465" width="9.140625" style="154"/>
    <col min="9466" max="9466" width="53.85546875" style="154" customWidth="1"/>
    <col min="9467" max="9467" width="10.140625" style="154" customWidth="1"/>
    <col min="9468" max="9468" width="10.28515625" style="154" customWidth="1"/>
    <col min="9469" max="9721" width="9.140625" style="154"/>
    <col min="9722" max="9722" width="53.85546875" style="154" customWidth="1"/>
    <col min="9723" max="9723" width="10.140625" style="154" customWidth="1"/>
    <col min="9724" max="9724" width="10.28515625" style="154" customWidth="1"/>
    <col min="9725" max="9977" width="9.140625" style="154"/>
    <col min="9978" max="9978" width="53.85546875" style="154" customWidth="1"/>
    <col min="9979" max="9979" width="10.140625" style="154" customWidth="1"/>
    <col min="9980" max="9980" width="10.28515625" style="154" customWidth="1"/>
    <col min="9981" max="10233" width="9.140625" style="154"/>
    <col min="10234" max="10234" width="53.85546875" style="154" customWidth="1"/>
    <col min="10235" max="10235" width="10.140625" style="154" customWidth="1"/>
    <col min="10236" max="10236" width="10.28515625" style="154" customWidth="1"/>
    <col min="10237" max="10489" width="9.140625" style="154"/>
    <col min="10490" max="10490" width="53.85546875" style="154" customWidth="1"/>
    <col min="10491" max="10491" width="10.140625" style="154" customWidth="1"/>
    <col min="10492" max="10492" width="10.28515625" style="154" customWidth="1"/>
    <col min="10493" max="10745" width="9.140625" style="154"/>
    <col min="10746" max="10746" width="53.85546875" style="154" customWidth="1"/>
    <col min="10747" max="10747" width="10.140625" style="154" customWidth="1"/>
    <col min="10748" max="10748" width="10.28515625" style="154" customWidth="1"/>
    <col min="10749" max="11001" width="9.140625" style="154"/>
    <col min="11002" max="11002" width="53.85546875" style="154" customWidth="1"/>
    <col min="11003" max="11003" width="10.140625" style="154" customWidth="1"/>
    <col min="11004" max="11004" width="10.28515625" style="154" customWidth="1"/>
    <col min="11005" max="11257" width="9.140625" style="154"/>
    <col min="11258" max="11258" width="53.85546875" style="154" customWidth="1"/>
    <col min="11259" max="11259" width="10.140625" style="154" customWidth="1"/>
    <col min="11260" max="11260" width="10.28515625" style="154" customWidth="1"/>
    <col min="11261" max="11513" width="9.140625" style="154"/>
    <col min="11514" max="11514" width="53.85546875" style="154" customWidth="1"/>
    <col min="11515" max="11515" width="10.140625" style="154" customWidth="1"/>
    <col min="11516" max="11516" width="10.28515625" style="154" customWidth="1"/>
    <col min="11517" max="11769" width="9.140625" style="154"/>
    <col min="11770" max="11770" width="53.85546875" style="154" customWidth="1"/>
    <col min="11771" max="11771" width="10.140625" style="154" customWidth="1"/>
    <col min="11772" max="11772" width="10.28515625" style="154" customWidth="1"/>
    <col min="11773" max="12025" width="9.140625" style="154"/>
    <col min="12026" max="12026" width="53.85546875" style="154" customWidth="1"/>
    <col min="12027" max="12027" width="10.140625" style="154" customWidth="1"/>
    <col min="12028" max="12028" width="10.28515625" style="154" customWidth="1"/>
    <col min="12029" max="12281" width="9.140625" style="154"/>
    <col min="12282" max="12282" width="53.85546875" style="154" customWidth="1"/>
    <col min="12283" max="12283" width="10.140625" style="154" customWidth="1"/>
    <col min="12284" max="12284" width="10.28515625" style="154" customWidth="1"/>
    <col min="12285" max="12537" width="9.140625" style="154"/>
    <col min="12538" max="12538" width="53.85546875" style="154" customWidth="1"/>
    <col min="12539" max="12539" width="10.140625" style="154" customWidth="1"/>
    <col min="12540" max="12540" width="10.28515625" style="154" customWidth="1"/>
    <col min="12541" max="12793" width="9.140625" style="154"/>
    <col min="12794" max="12794" width="53.85546875" style="154" customWidth="1"/>
    <col min="12795" max="12795" width="10.140625" style="154" customWidth="1"/>
    <col min="12796" max="12796" width="10.28515625" style="154" customWidth="1"/>
    <col min="12797" max="13049" width="9.140625" style="154"/>
    <col min="13050" max="13050" width="53.85546875" style="154" customWidth="1"/>
    <col min="13051" max="13051" width="10.140625" style="154" customWidth="1"/>
    <col min="13052" max="13052" width="10.28515625" style="154" customWidth="1"/>
    <col min="13053" max="13305" width="9.140625" style="154"/>
    <col min="13306" max="13306" width="53.85546875" style="154" customWidth="1"/>
    <col min="13307" max="13307" width="10.140625" style="154" customWidth="1"/>
    <col min="13308" max="13308" width="10.28515625" style="154" customWidth="1"/>
    <col min="13309" max="13561" width="9.140625" style="154"/>
    <col min="13562" max="13562" width="53.85546875" style="154" customWidth="1"/>
    <col min="13563" max="13563" width="10.140625" style="154" customWidth="1"/>
    <col min="13564" max="13564" width="10.28515625" style="154" customWidth="1"/>
    <col min="13565" max="13817" width="9.140625" style="154"/>
    <col min="13818" max="13818" width="53.85546875" style="154" customWidth="1"/>
    <col min="13819" max="13819" width="10.140625" style="154" customWidth="1"/>
    <col min="13820" max="13820" width="10.28515625" style="154" customWidth="1"/>
    <col min="13821" max="14073" width="9.140625" style="154"/>
    <col min="14074" max="14074" width="53.85546875" style="154" customWidth="1"/>
    <col min="14075" max="14075" width="10.140625" style="154" customWidth="1"/>
    <col min="14076" max="14076" width="10.28515625" style="154" customWidth="1"/>
    <col min="14077" max="14329" width="9.140625" style="154"/>
    <col min="14330" max="14330" width="53.85546875" style="154" customWidth="1"/>
    <col min="14331" max="14331" width="10.140625" style="154" customWidth="1"/>
    <col min="14332" max="14332" width="10.28515625" style="154" customWidth="1"/>
    <col min="14333" max="14585" width="9.140625" style="154"/>
    <col min="14586" max="14586" width="53.85546875" style="154" customWidth="1"/>
    <col min="14587" max="14587" width="10.140625" style="154" customWidth="1"/>
    <col min="14588" max="14588" width="10.28515625" style="154" customWidth="1"/>
    <col min="14589" max="14841" width="9.140625" style="154"/>
    <col min="14842" max="14842" width="53.85546875" style="154" customWidth="1"/>
    <col min="14843" max="14843" width="10.140625" style="154" customWidth="1"/>
    <col min="14844" max="14844" width="10.28515625" style="154" customWidth="1"/>
    <col min="14845" max="15097" width="9.140625" style="154"/>
    <col min="15098" max="15098" width="53.85546875" style="154" customWidth="1"/>
    <col min="15099" max="15099" width="10.140625" style="154" customWidth="1"/>
    <col min="15100" max="15100" width="10.28515625" style="154" customWidth="1"/>
    <col min="15101" max="15353" width="9.140625" style="154"/>
    <col min="15354" max="15354" width="53.85546875" style="154" customWidth="1"/>
    <col min="15355" max="15355" width="10.140625" style="154" customWidth="1"/>
    <col min="15356" max="15356" width="10.28515625" style="154" customWidth="1"/>
    <col min="15357" max="15609" width="9.140625" style="154"/>
    <col min="15610" max="15610" width="53.85546875" style="154" customWidth="1"/>
    <col min="15611" max="15611" width="10.140625" style="154" customWidth="1"/>
    <col min="15612" max="15612" width="10.28515625" style="154" customWidth="1"/>
    <col min="15613" max="15865" width="9.140625" style="154"/>
    <col min="15866" max="15866" width="53.85546875" style="154" customWidth="1"/>
    <col min="15867" max="15867" width="10.140625" style="154" customWidth="1"/>
    <col min="15868" max="15868" width="10.28515625" style="154" customWidth="1"/>
    <col min="15869" max="16121" width="9.140625" style="154"/>
    <col min="16122" max="16122" width="53.85546875" style="154" customWidth="1"/>
    <col min="16123" max="16123" width="10.140625" style="154" customWidth="1"/>
    <col min="16124" max="16124" width="10.28515625" style="154" customWidth="1"/>
    <col min="16125" max="16384" width="9.140625" style="154"/>
  </cols>
  <sheetData>
    <row r="1" spans="1:6" s="426" customFormat="1" x14ac:dyDescent="0.25">
      <c r="A1" s="1280" t="s">
        <v>898</v>
      </c>
      <c r="B1" s="1280"/>
      <c r="E1" s="421"/>
    </row>
    <row r="2" spans="1:6" x14ac:dyDescent="0.25">
      <c r="A2" s="633" t="s">
        <v>47</v>
      </c>
      <c r="B2" s="633"/>
      <c r="C2" s="633" t="str">
        <f>'F34'!C2</f>
        <v>Rosa Power Supply Company Limited</v>
      </c>
      <c r="D2" s="633"/>
    </row>
    <row r="3" spans="1:6" x14ac:dyDescent="0.25">
      <c r="A3" s="812" t="s">
        <v>641</v>
      </c>
      <c r="B3" s="812"/>
      <c r="C3" s="812"/>
      <c r="D3" s="812"/>
      <c r="E3" s="812"/>
      <c r="F3" s="413"/>
    </row>
    <row r="4" spans="1:6" ht="21" customHeight="1" x14ac:dyDescent="0.25">
      <c r="C4" s="1322"/>
      <c r="D4" s="1322"/>
    </row>
    <row r="5" spans="1:6" ht="21" customHeight="1" x14ac:dyDescent="0.25">
      <c r="A5" s="1240" t="s">
        <v>384</v>
      </c>
      <c r="B5" s="1242" t="s">
        <v>642</v>
      </c>
      <c r="C5" s="1265" t="s">
        <v>968</v>
      </c>
      <c r="D5" s="1272"/>
      <c r="E5" s="1281" t="s">
        <v>969</v>
      </c>
      <c r="F5" s="1282"/>
    </row>
    <row r="6" spans="1:6" s="354" customFormat="1" ht="21" customHeight="1" x14ac:dyDescent="0.25">
      <c r="A6" s="1465"/>
      <c r="B6" s="1248"/>
      <c r="C6" s="373" t="s">
        <v>987</v>
      </c>
      <c r="D6" s="373" t="s">
        <v>987</v>
      </c>
      <c r="E6" s="1265" t="s">
        <v>987</v>
      </c>
      <c r="F6" s="1266"/>
    </row>
    <row r="7" spans="1:6" ht="21" customHeight="1" x14ac:dyDescent="0.25">
      <c r="A7" s="1465"/>
      <c r="B7" s="1248"/>
      <c r="C7" s="754" t="s">
        <v>985</v>
      </c>
      <c r="D7" s="754" t="s">
        <v>985</v>
      </c>
      <c r="E7" s="755" t="s">
        <v>977</v>
      </c>
      <c r="F7" s="755" t="s">
        <v>979</v>
      </c>
    </row>
    <row r="8" spans="1:6" ht="21" customHeight="1" x14ac:dyDescent="0.25">
      <c r="A8" s="1241"/>
      <c r="B8" s="1243"/>
      <c r="C8" s="1530" t="s">
        <v>643</v>
      </c>
      <c r="D8" s="1531"/>
      <c r="E8" s="1531"/>
      <c r="F8" s="1531"/>
    </row>
    <row r="9" spans="1:6" ht="21" customHeight="1" x14ac:dyDescent="0.25">
      <c r="A9" s="48" t="s">
        <v>162</v>
      </c>
      <c r="B9" s="73" t="s">
        <v>1049</v>
      </c>
      <c r="C9" s="48"/>
      <c r="D9" s="48"/>
      <c r="E9" s="180"/>
      <c r="F9" s="6"/>
    </row>
    <row r="10" spans="1:6" s="445" customFormat="1" ht="60" x14ac:dyDescent="0.25">
      <c r="A10" s="443">
        <v>1</v>
      </c>
      <c r="B10" s="72" t="s">
        <v>645</v>
      </c>
      <c r="C10" s="443"/>
      <c r="D10" s="443"/>
      <c r="E10" s="180"/>
      <c r="F10" s="6"/>
    </row>
    <row r="11" spans="1:6" s="445" customFormat="1" ht="33" customHeight="1" x14ac:dyDescent="0.25">
      <c r="A11" s="443">
        <v>2</v>
      </c>
      <c r="B11" s="72" t="s">
        <v>646</v>
      </c>
      <c r="C11" s="443"/>
      <c r="D11" s="443"/>
      <c r="E11" s="180"/>
      <c r="F11" s="6"/>
    </row>
    <row r="12" spans="1:6" s="445" customFormat="1" ht="45" x14ac:dyDescent="0.25">
      <c r="A12" s="443">
        <v>3</v>
      </c>
      <c r="B12" s="72" t="s">
        <v>647</v>
      </c>
      <c r="C12" s="443"/>
      <c r="D12" s="443"/>
      <c r="E12" s="180"/>
      <c r="F12" s="6"/>
    </row>
    <row r="13" spans="1:6" s="445" customFormat="1" x14ac:dyDescent="0.25">
      <c r="A13" s="443">
        <v>4</v>
      </c>
      <c r="B13" s="72" t="s">
        <v>648</v>
      </c>
      <c r="C13" s="443"/>
      <c r="D13" s="443"/>
      <c r="E13" s="180"/>
      <c r="F13" s="6"/>
    </row>
    <row r="14" spans="1:6" s="445" customFormat="1" ht="30" x14ac:dyDescent="0.25">
      <c r="A14" s="443">
        <v>5</v>
      </c>
      <c r="B14" s="503" t="s">
        <v>649</v>
      </c>
      <c r="C14" s="443"/>
      <c r="D14" s="443"/>
      <c r="E14" s="180"/>
      <c r="F14" s="6"/>
    </row>
    <row r="15" spans="1:6" s="445" customFormat="1" ht="21" customHeight="1" x14ac:dyDescent="0.25">
      <c r="A15" s="443"/>
      <c r="B15" s="73"/>
      <c r="C15" s="443"/>
      <c r="D15" s="443"/>
      <c r="E15" s="180"/>
      <c r="F15" s="6"/>
    </row>
    <row r="16" spans="1:6" s="445" customFormat="1" ht="21" customHeight="1" x14ac:dyDescent="0.25">
      <c r="A16" s="443" t="s">
        <v>173</v>
      </c>
      <c r="B16" s="73" t="s">
        <v>644</v>
      </c>
      <c r="C16" s="443"/>
      <c r="D16" s="443"/>
      <c r="E16" s="180"/>
      <c r="F16" s="6"/>
    </row>
    <row r="17" spans="1:6" ht="61.5" customHeight="1" x14ac:dyDescent="0.25">
      <c r="A17" s="49">
        <v>1</v>
      </c>
      <c r="B17" s="72" t="s">
        <v>645</v>
      </c>
      <c r="C17" s="273"/>
      <c r="D17" s="273"/>
      <c r="E17" s="180"/>
      <c r="F17" s="6"/>
    </row>
    <row r="18" spans="1:6" ht="32.25" customHeight="1" x14ac:dyDescent="0.25">
      <c r="A18" s="49">
        <v>2</v>
      </c>
      <c r="B18" s="72" t="s">
        <v>646</v>
      </c>
      <c r="C18" s="273"/>
      <c r="D18" s="273"/>
      <c r="E18" s="180"/>
      <c r="F18" s="6"/>
    </row>
    <row r="19" spans="1:6" ht="48.75" customHeight="1" x14ac:dyDescent="0.25">
      <c r="A19" s="49">
        <v>3</v>
      </c>
      <c r="B19" s="72" t="s">
        <v>647</v>
      </c>
      <c r="C19" s="273"/>
      <c r="D19" s="273"/>
      <c r="E19" s="180"/>
      <c r="F19" s="6"/>
    </row>
    <row r="20" spans="1:6" x14ac:dyDescent="0.25">
      <c r="A20" s="49">
        <v>4</v>
      </c>
      <c r="B20" s="72" t="s">
        <v>652</v>
      </c>
      <c r="C20" s="273"/>
      <c r="D20" s="273"/>
      <c r="E20" s="180"/>
      <c r="F20" s="6"/>
    </row>
    <row r="21" spans="1:6" ht="33" customHeight="1" x14ac:dyDescent="0.25">
      <c r="A21" s="48">
        <v>5</v>
      </c>
      <c r="B21" s="503" t="s">
        <v>653</v>
      </c>
      <c r="C21" s="506"/>
      <c r="D21" s="506"/>
      <c r="E21" s="505"/>
      <c r="F21" s="493"/>
    </row>
    <row r="22" spans="1:6" s="426" customFormat="1" ht="17.25" customHeight="1" x14ac:dyDescent="0.25">
      <c r="A22" s="498"/>
      <c r="B22" s="499"/>
      <c r="C22" s="500"/>
      <c r="D22" s="500"/>
      <c r="E22" s="501"/>
      <c r="F22" s="502"/>
    </row>
    <row r="23" spans="1:6" ht="21.75" customHeight="1" x14ac:dyDescent="0.25">
      <c r="A23" s="497" t="s">
        <v>252</v>
      </c>
      <c r="B23" s="497" t="s">
        <v>650</v>
      </c>
      <c r="C23" s="344"/>
      <c r="D23" s="344"/>
    </row>
    <row r="24" spans="1:6" ht="21" customHeight="1" x14ac:dyDescent="0.25">
      <c r="A24" s="1240" t="s">
        <v>384</v>
      </c>
      <c r="B24" s="1242" t="s">
        <v>642</v>
      </c>
      <c r="C24" s="1265" t="s">
        <v>968</v>
      </c>
      <c r="D24" s="1272"/>
      <c r="E24" s="1281" t="s">
        <v>969</v>
      </c>
      <c r="F24" s="1282"/>
    </row>
    <row r="25" spans="1:6" s="354" customFormat="1" ht="21" customHeight="1" x14ac:dyDescent="0.25">
      <c r="A25" s="1465"/>
      <c r="B25" s="1248"/>
      <c r="C25" s="373" t="s">
        <v>987</v>
      </c>
      <c r="D25" s="373" t="s">
        <v>987</v>
      </c>
      <c r="E25" s="373" t="s">
        <v>987</v>
      </c>
      <c r="F25" s="373" t="s">
        <v>987</v>
      </c>
    </row>
    <row r="26" spans="1:6" ht="21" customHeight="1" x14ac:dyDescent="0.25">
      <c r="A26" s="1465"/>
      <c r="B26" s="1248"/>
      <c r="C26" s="373" t="s">
        <v>976</v>
      </c>
      <c r="D26" s="373" t="s">
        <v>976</v>
      </c>
      <c r="E26" s="372" t="s">
        <v>977</v>
      </c>
      <c r="F26" s="372" t="s">
        <v>979</v>
      </c>
    </row>
    <row r="27" spans="1:6" ht="21" customHeight="1" x14ac:dyDescent="0.25">
      <c r="A27" s="1241"/>
      <c r="B27" s="1243"/>
      <c r="C27" s="1530" t="s">
        <v>643</v>
      </c>
      <c r="D27" s="1531"/>
      <c r="E27" s="1531"/>
      <c r="F27" s="1531"/>
    </row>
    <row r="28" spans="1:6" ht="60" customHeight="1" x14ac:dyDescent="0.25">
      <c r="A28" s="49">
        <v>1</v>
      </c>
      <c r="B28" s="72" t="s">
        <v>645</v>
      </c>
      <c r="C28" s="273"/>
      <c r="D28" s="273"/>
      <c r="E28" s="180"/>
      <c r="F28" s="6"/>
    </row>
    <row r="29" spans="1:6" ht="42.75" customHeight="1" x14ac:dyDescent="0.25">
      <c r="A29" s="49">
        <v>2</v>
      </c>
      <c r="B29" s="72" t="s">
        <v>651</v>
      </c>
      <c r="C29" s="273"/>
      <c r="D29" s="273"/>
      <c r="E29" s="180"/>
      <c r="F29" s="6"/>
    </row>
    <row r="30" spans="1:6" ht="48.75" customHeight="1" x14ac:dyDescent="0.25">
      <c r="A30" s="49">
        <v>3</v>
      </c>
      <c r="B30" s="72" t="s">
        <v>647</v>
      </c>
      <c r="C30" s="273"/>
      <c r="D30" s="273"/>
      <c r="E30" s="180"/>
      <c r="F30" s="6"/>
    </row>
    <row r="31" spans="1:6" ht="29.25" customHeight="1" x14ac:dyDescent="0.25">
      <c r="A31" s="49">
        <v>4</v>
      </c>
      <c r="B31" s="72" t="s">
        <v>655</v>
      </c>
      <c r="C31" s="273"/>
      <c r="D31" s="273"/>
      <c r="E31" s="180"/>
      <c r="F31" s="6"/>
    </row>
    <row r="32" spans="1:6" ht="34.5" customHeight="1" x14ac:dyDescent="0.25">
      <c r="A32" s="49">
        <v>5</v>
      </c>
      <c r="B32" s="503" t="s">
        <v>656</v>
      </c>
      <c r="C32" s="504"/>
      <c r="D32" s="504"/>
      <c r="E32" s="505"/>
      <c r="F32" s="493"/>
    </row>
    <row r="33" spans="1:6" ht="21" customHeight="1" x14ac:dyDescent="0.25"/>
    <row r="34" spans="1:6" ht="21" customHeight="1" x14ac:dyDescent="0.25">
      <c r="A34" s="497" t="s">
        <v>253</v>
      </c>
      <c r="B34" s="497" t="s">
        <v>654</v>
      </c>
    </row>
    <row r="35" spans="1:6" ht="21" customHeight="1" x14ac:dyDescent="0.25">
      <c r="A35" s="1246" t="s">
        <v>384</v>
      </c>
      <c r="B35" s="1247" t="s">
        <v>642</v>
      </c>
      <c r="C35" s="1265" t="s">
        <v>968</v>
      </c>
      <c r="D35" s="1272"/>
      <c r="E35" s="1281" t="s">
        <v>969</v>
      </c>
      <c r="F35" s="1282"/>
    </row>
    <row r="36" spans="1:6" s="354" customFormat="1" ht="21" customHeight="1" x14ac:dyDescent="0.25">
      <c r="A36" s="1246"/>
      <c r="B36" s="1247"/>
      <c r="C36" s="373" t="s">
        <v>987</v>
      </c>
      <c r="D36" s="373" t="s">
        <v>987</v>
      </c>
      <c r="E36" s="373" t="s">
        <v>987</v>
      </c>
      <c r="F36" s="373" t="s">
        <v>987</v>
      </c>
    </row>
    <row r="37" spans="1:6" ht="21" customHeight="1" x14ac:dyDescent="0.25">
      <c r="A37" s="1246"/>
      <c r="B37" s="1247"/>
      <c r="C37" s="373" t="s">
        <v>976</v>
      </c>
      <c r="D37" s="373" t="s">
        <v>976</v>
      </c>
      <c r="E37" s="372" t="s">
        <v>977</v>
      </c>
      <c r="F37" s="372" t="s">
        <v>979</v>
      </c>
    </row>
    <row r="38" spans="1:6" ht="21" customHeight="1" x14ac:dyDescent="0.25">
      <c r="A38" s="1246"/>
      <c r="B38" s="1247"/>
      <c r="C38" s="1530" t="s">
        <v>643</v>
      </c>
      <c r="D38" s="1531"/>
      <c r="E38" s="1531"/>
      <c r="F38" s="1531"/>
    </row>
    <row r="39" spans="1:6" ht="60" customHeight="1" x14ac:dyDescent="0.25">
      <c r="A39" s="49">
        <v>1</v>
      </c>
      <c r="B39" s="72" t="s">
        <v>645</v>
      </c>
      <c r="C39" s="273"/>
      <c r="D39" s="273"/>
      <c r="E39" s="180"/>
      <c r="F39" s="6"/>
    </row>
    <row r="40" spans="1:6" ht="40.5" customHeight="1" x14ac:dyDescent="0.25">
      <c r="A40" s="49">
        <v>2</v>
      </c>
      <c r="B40" s="72" t="s">
        <v>651</v>
      </c>
      <c r="C40" s="273"/>
      <c r="D40" s="273"/>
      <c r="E40" s="180"/>
      <c r="F40" s="6"/>
    </row>
    <row r="41" spans="1:6" ht="47.25" customHeight="1" x14ac:dyDescent="0.25">
      <c r="A41" s="49">
        <v>3</v>
      </c>
      <c r="B41" s="72" t="s">
        <v>647</v>
      </c>
      <c r="C41" s="273"/>
      <c r="D41" s="273"/>
      <c r="E41" s="180"/>
      <c r="F41" s="6"/>
    </row>
    <row r="42" spans="1:6" ht="24" customHeight="1" x14ac:dyDescent="0.25">
      <c r="A42" s="49">
        <v>4</v>
      </c>
      <c r="B42" s="72" t="s">
        <v>1050</v>
      </c>
      <c r="C42" s="273"/>
      <c r="D42" s="273"/>
      <c r="E42" s="180"/>
      <c r="F42" s="6"/>
    </row>
    <row r="43" spans="1:6" ht="34.5" customHeight="1" x14ac:dyDescent="0.25">
      <c r="A43" s="49">
        <v>5</v>
      </c>
      <c r="B43" s="503" t="s">
        <v>1051</v>
      </c>
      <c r="C43" s="504"/>
      <c r="D43" s="504"/>
      <c r="E43" s="505"/>
      <c r="F43" s="493"/>
    </row>
    <row r="44" spans="1:6" s="426" customFormat="1" ht="15.75" customHeight="1" x14ac:dyDescent="0.25">
      <c r="A44" s="507"/>
      <c r="B44" s="499"/>
      <c r="C44" s="508"/>
      <c r="D44" s="508"/>
      <c r="E44" s="501"/>
      <c r="F44" s="502"/>
    </row>
    <row r="45" spans="1:6" ht="21" customHeight="1" x14ac:dyDescent="0.25">
      <c r="A45" s="497" t="s">
        <v>254</v>
      </c>
      <c r="B45" s="1532" t="s">
        <v>657</v>
      </c>
      <c r="C45" s="1532"/>
      <c r="D45" s="274"/>
    </row>
    <row r="46" spans="1:6" ht="21" customHeight="1" x14ac:dyDescent="0.25">
      <c r="A46" s="1246" t="s">
        <v>384</v>
      </c>
      <c r="B46" s="1242" t="s">
        <v>642</v>
      </c>
      <c r="C46" s="1247" t="s">
        <v>968</v>
      </c>
      <c r="D46" s="1247"/>
      <c r="E46" s="1281" t="s">
        <v>969</v>
      </c>
      <c r="F46" s="1282"/>
    </row>
    <row r="47" spans="1:6" s="354" customFormat="1" ht="21" customHeight="1" x14ac:dyDescent="0.25">
      <c r="A47" s="1246"/>
      <c r="B47" s="1248"/>
      <c r="C47" s="373" t="s">
        <v>987</v>
      </c>
      <c r="D47" s="373" t="s">
        <v>987</v>
      </c>
      <c r="E47" s="373" t="s">
        <v>987</v>
      </c>
      <c r="F47" s="373" t="s">
        <v>987</v>
      </c>
    </row>
    <row r="48" spans="1:6" ht="21" customHeight="1" x14ac:dyDescent="0.25">
      <c r="A48" s="1246"/>
      <c r="B48" s="1248"/>
      <c r="C48" s="754" t="s">
        <v>985</v>
      </c>
      <c r="D48" s="754" t="s">
        <v>985</v>
      </c>
      <c r="E48" s="755" t="s">
        <v>977</v>
      </c>
      <c r="F48" s="755" t="s">
        <v>979</v>
      </c>
    </row>
    <row r="49" spans="1:6" ht="21" customHeight="1" x14ac:dyDescent="0.25">
      <c r="A49" s="1246"/>
      <c r="B49" s="1243"/>
      <c r="C49" s="1530" t="s">
        <v>643</v>
      </c>
      <c r="D49" s="1531"/>
      <c r="E49" s="1531"/>
      <c r="F49" s="1531"/>
    </row>
    <row r="50" spans="1:6" ht="60" x14ac:dyDescent="0.25">
      <c r="A50" s="49">
        <v>1</v>
      </c>
      <c r="B50" s="503" t="s">
        <v>658</v>
      </c>
      <c r="C50" s="273"/>
      <c r="D50" s="273"/>
      <c r="E50" s="180"/>
      <c r="F50" s="6"/>
    </row>
    <row r="51" spans="1:6" ht="45" x14ac:dyDescent="0.25">
      <c r="A51" s="49">
        <v>2</v>
      </c>
      <c r="B51" s="503" t="s">
        <v>659</v>
      </c>
      <c r="C51" s="273"/>
      <c r="D51" s="273"/>
      <c r="E51" s="180"/>
      <c r="F51" s="6"/>
    </row>
    <row r="52" spans="1:6" x14ac:dyDescent="0.25">
      <c r="A52" s="49">
        <v>3</v>
      </c>
      <c r="B52" s="503" t="s">
        <v>1052</v>
      </c>
      <c r="C52" s="273"/>
      <c r="D52" s="273"/>
      <c r="E52" s="180"/>
      <c r="F52" s="6"/>
    </row>
    <row r="53" spans="1:6" ht="30" x14ac:dyDescent="0.25">
      <c r="A53" s="49">
        <v>4</v>
      </c>
      <c r="B53" s="503" t="s">
        <v>1053</v>
      </c>
      <c r="C53" s="504"/>
      <c r="D53" s="504"/>
      <c r="E53" s="505"/>
      <c r="F53" s="493"/>
    </row>
    <row r="54" spans="1:6" ht="21" customHeight="1" x14ac:dyDescent="0.25"/>
    <row r="55" spans="1:6" ht="21" customHeight="1" x14ac:dyDescent="0.25"/>
    <row r="56" spans="1:6" ht="21" customHeight="1" x14ac:dyDescent="0.25">
      <c r="E56" s="398"/>
      <c r="F56" s="398"/>
    </row>
    <row r="57" spans="1:6" ht="21" customHeight="1" x14ac:dyDescent="0.25"/>
    <row r="58" spans="1:6" ht="21" customHeight="1" x14ac:dyDescent="0.25"/>
    <row r="59" spans="1:6" ht="21" customHeight="1" x14ac:dyDescent="0.25"/>
    <row r="60" spans="1:6" ht="21" customHeight="1" x14ac:dyDescent="0.25"/>
    <row r="61" spans="1:6" ht="21" customHeight="1" x14ac:dyDescent="0.25"/>
    <row r="62" spans="1:6" ht="21" customHeight="1" x14ac:dyDescent="0.25"/>
    <row r="63" spans="1:6" ht="21" customHeight="1" x14ac:dyDescent="0.25"/>
    <row r="64" spans="1:6"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row r="128"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row r="193" ht="21" customHeight="1" x14ac:dyDescent="0.25"/>
    <row r="194" ht="21" customHeight="1" x14ac:dyDescent="0.25"/>
    <row r="195" ht="21" customHeight="1" x14ac:dyDescent="0.25"/>
    <row r="196" ht="21" customHeight="1" x14ac:dyDescent="0.25"/>
    <row r="197" ht="21" customHeight="1" x14ac:dyDescent="0.25"/>
    <row r="198" ht="21" customHeight="1" x14ac:dyDescent="0.25"/>
    <row r="199" ht="21" customHeight="1" x14ac:dyDescent="0.25"/>
    <row r="200" ht="21" customHeight="1" x14ac:dyDescent="0.25"/>
    <row r="201" ht="21" customHeight="1" x14ac:dyDescent="0.25"/>
    <row r="202" ht="21" customHeight="1" x14ac:dyDescent="0.25"/>
    <row r="203" ht="21" customHeight="1" x14ac:dyDescent="0.25"/>
    <row r="204" ht="21" customHeight="1" x14ac:dyDescent="0.25"/>
    <row r="205" ht="21" customHeight="1" x14ac:dyDescent="0.25"/>
    <row r="206" ht="21" customHeight="1" x14ac:dyDescent="0.25"/>
    <row r="207" ht="21" customHeight="1" x14ac:dyDescent="0.25"/>
    <row r="208" ht="21" customHeight="1" x14ac:dyDescent="0.25"/>
    <row r="209" ht="21" customHeight="1" x14ac:dyDescent="0.25"/>
  </sheetData>
  <mergeCells count="24">
    <mergeCell ref="B45:C45"/>
    <mergeCell ref="C8:F8"/>
    <mergeCell ref="B35:B38"/>
    <mergeCell ref="B46:B49"/>
    <mergeCell ref="A46:A49"/>
    <mergeCell ref="C49:F49"/>
    <mergeCell ref="C35:D35"/>
    <mergeCell ref="C38:F38"/>
    <mergeCell ref="E35:F35"/>
    <mergeCell ref="E46:F46"/>
    <mergeCell ref="C46:D46"/>
    <mergeCell ref="A35:A38"/>
    <mergeCell ref="C4:D4"/>
    <mergeCell ref="A1:B1"/>
    <mergeCell ref="A24:A27"/>
    <mergeCell ref="B24:B27"/>
    <mergeCell ref="C27:F27"/>
    <mergeCell ref="E24:F24"/>
    <mergeCell ref="C24:D24"/>
    <mergeCell ref="E5:F5"/>
    <mergeCell ref="A5:A8"/>
    <mergeCell ref="B5:B8"/>
    <mergeCell ref="C5:D5"/>
    <mergeCell ref="E6:F6"/>
  </mergeCells>
  <pageMargins left="0.7" right="0.7" top="0.75" bottom="0.75" header="0.3" footer="0.3"/>
  <pageSetup paperSize="9" scale="61" orientation="landscape" r:id="rId1"/>
  <rowBreaks count="1" manualBreakCount="1">
    <brk id="27" max="5" man="1"/>
  </row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0"/>
    <pageSetUpPr fitToPage="1"/>
  </sheetPr>
  <dimension ref="A1:J156"/>
  <sheetViews>
    <sheetView showGridLines="0" view="pageBreakPreview" zoomScaleNormal="70" zoomScaleSheetLayoutView="100" workbookViewId="0">
      <selection activeCell="C2" sqref="C2"/>
    </sheetView>
  </sheetViews>
  <sheetFormatPr defaultRowHeight="15" x14ac:dyDescent="0.25"/>
  <cols>
    <col min="1" max="1" width="19.140625" bestFit="1" customWidth="1"/>
    <col min="2" max="2" width="20.42578125" customWidth="1"/>
    <col min="3" max="10" width="13.140625" customWidth="1"/>
    <col min="257" max="257" width="26.28515625" customWidth="1"/>
    <col min="258" max="258" width="15.5703125" customWidth="1"/>
    <col min="266" max="266" width="14.7109375" customWidth="1"/>
    <col min="513" max="513" width="26.28515625" customWidth="1"/>
    <col min="514" max="514" width="15.5703125" customWidth="1"/>
    <col min="522" max="522" width="14.7109375" customWidth="1"/>
    <col min="769" max="769" width="26.28515625" customWidth="1"/>
    <col min="770" max="770" width="15.5703125" customWidth="1"/>
    <col min="778" max="778" width="14.7109375" customWidth="1"/>
    <col min="1025" max="1025" width="26.28515625" customWidth="1"/>
    <col min="1026" max="1026" width="15.5703125" customWidth="1"/>
    <col min="1034" max="1034" width="14.7109375" customWidth="1"/>
    <col min="1281" max="1281" width="26.28515625" customWidth="1"/>
    <col min="1282" max="1282" width="15.5703125" customWidth="1"/>
    <col min="1290" max="1290" width="14.7109375" customWidth="1"/>
    <col min="1537" max="1537" width="26.28515625" customWidth="1"/>
    <col min="1538" max="1538" width="15.5703125" customWidth="1"/>
    <col min="1546" max="1546" width="14.7109375" customWidth="1"/>
    <col min="1793" max="1793" width="26.28515625" customWidth="1"/>
    <col min="1794" max="1794" width="15.5703125" customWidth="1"/>
    <col min="1802" max="1802" width="14.7109375" customWidth="1"/>
    <col min="2049" max="2049" width="26.28515625" customWidth="1"/>
    <col min="2050" max="2050" width="15.5703125" customWidth="1"/>
    <col min="2058" max="2058" width="14.7109375" customWidth="1"/>
    <col min="2305" max="2305" width="26.28515625" customWidth="1"/>
    <col min="2306" max="2306" width="15.5703125" customWidth="1"/>
    <col min="2314" max="2314" width="14.7109375" customWidth="1"/>
    <col min="2561" max="2561" width="26.28515625" customWidth="1"/>
    <col min="2562" max="2562" width="15.5703125" customWidth="1"/>
    <col min="2570" max="2570" width="14.7109375" customWidth="1"/>
    <col min="2817" max="2817" width="26.28515625" customWidth="1"/>
    <col min="2818" max="2818" width="15.5703125" customWidth="1"/>
    <col min="2826" max="2826" width="14.7109375" customWidth="1"/>
    <col min="3073" max="3073" width="26.28515625" customWidth="1"/>
    <col min="3074" max="3074" width="15.5703125" customWidth="1"/>
    <col min="3082" max="3082" width="14.7109375" customWidth="1"/>
    <col min="3329" max="3329" width="26.28515625" customWidth="1"/>
    <col min="3330" max="3330" width="15.5703125" customWidth="1"/>
    <col min="3338" max="3338" width="14.7109375" customWidth="1"/>
    <col min="3585" max="3585" width="26.28515625" customWidth="1"/>
    <col min="3586" max="3586" width="15.5703125" customWidth="1"/>
    <col min="3594" max="3594" width="14.7109375" customWidth="1"/>
    <col min="3841" max="3841" width="26.28515625" customWidth="1"/>
    <col min="3842" max="3842" width="15.5703125" customWidth="1"/>
    <col min="3850" max="3850" width="14.7109375" customWidth="1"/>
    <col min="4097" max="4097" width="26.28515625" customWidth="1"/>
    <col min="4098" max="4098" width="15.5703125" customWidth="1"/>
    <col min="4106" max="4106" width="14.7109375" customWidth="1"/>
    <col min="4353" max="4353" width="26.28515625" customWidth="1"/>
    <col min="4354" max="4354" width="15.5703125" customWidth="1"/>
    <col min="4362" max="4362" width="14.7109375" customWidth="1"/>
    <col min="4609" max="4609" width="26.28515625" customWidth="1"/>
    <col min="4610" max="4610" width="15.5703125" customWidth="1"/>
    <col min="4618" max="4618" width="14.7109375" customWidth="1"/>
    <col min="4865" max="4865" width="26.28515625" customWidth="1"/>
    <col min="4866" max="4866" width="15.5703125" customWidth="1"/>
    <col min="4874" max="4874" width="14.7109375" customWidth="1"/>
    <col min="5121" max="5121" width="26.28515625" customWidth="1"/>
    <col min="5122" max="5122" width="15.5703125" customWidth="1"/>
    <col min="5130" max="5130" width="14.7109375" customWidth="1"/>
    <col min="5377" max="5377" width="26.28515625" customWidth="1"/>
    <col min="5378" max="5378" width="15.5703125" customWidth="1"/>
    <col min="5386" max="5386" width="14.7109375" customWidth="1"/>
    <col min="5633" max="5633" width="26.28515625" customWidth="1"/>
    <col min="5634" max="5634" width="15.5703125" customWidth="1"/>
    <col min="5642" max="5642" width="14.7109375" customWidth="1"/>
    <col min="5889" max="5889" width="26.28515625" customWidth="1"/>
    <col min="5890" max="5890" width="15.5703125" customWidth="1"/>
    <col min="5898" max="5898" width="14.7109375" customWidth="1"/>
    <col min="6145" max="6145" width="26.28515625" customWidth="1"/>
    <col min="6146" max="6146" width="15.5703125" customWidth="1"/>
    <col min="6154" max="6154" width="14.7109375" customWidth="1"/>
    <col min="6401" max="6401" width="26.28515625" customWidth="1"/>
    <col min="6402" max="6402" width="15.5703125" customWidth="1"/>
    <col min="6410" max="6410" width="14.7109375" customWidth="1"/>
    <col min="6657" max="6657" width="26.28515625" customWidth="1"/>
    <col min="6658" max="6658" width="15.5703125" customWidth="1"/>
    <col min="6666" max="6666" width="14.7109375" customWidth="1"/>
    <col min="6913" max="6913" width="26.28515625" customWidth="1"/>
    <col min="6914" max="6914" width="15.5703125" customWidth="1"/>
    <col min="6922" max="6922" width="14.7109375" customWidth="1"/>
    <col min="7169" max="7169" width="26.28515625" customWidth="1"/>
    <col min="7170" max="7170" width="15.5703125" customWidth="1"/>
    <col min="7178" max="7178" width="14.7109375" customWidth="1"/>
    <col min="7425" max="7425" width="26.28515625" customWidth="1"/>
    <col min="7426" max="7426" width="15.5703125" customWidth="1"/>
    <col min="7434" max="7434" width="14.7109375" customWidth="1"/>
    <col min="7681" max="7681" width="26.28515625" customWidth="1"/>
    <col min="7682" max="7682" width="15.5703125" customWidth="1"/>
    <col min="7690" max="7690" width="14.7109375" customWidth="1"/>
    <col min="7937" max="7937" width="26.28515625" customWidth="1"/>
    <col min="7938" max="7938" width="15.5703125" customWidth="1"/>
    <col min="7946" max="7946" width="14.7109375" customWidth="1"/>
    <col min="8193" max="8193" width="26.28515625" customWidth="1"/>
    <col min="8194" max="8194" width="15.5703125" customWidth="1"/>
    <col min="8202" max="8202" width="14.7109375" customWidth="1"/>
    <col min="8449" max="8449" width="26.28515625" customWidth="1"/>
    <col min="8450" max="8450" width="15.5703125" customWidth="1"/>
    <col min="8458" max="8458" width="14.7109375" customWidth="1"/>
    <col min="8705" max="8705" width="26.28515625" customWidth="1"/>
    <col min="8706" max="8706" width="15.5703125" customWidth="1"/>
    <col min="8714" max="8714" width="14.7109375" customWidth="1"/>
    <col min="8961" max="8961" width="26.28515625" customWidth="1"/>
    <col min="8962" max="8962" width="15.5703125" customWidth="1"/>
    <col min="8970" max="8970" width="14.7109375" customWidth="1"/>
    <col min="9217" max="9217" width="26.28515625" customWidth="1"/>
    <col min="9218" max="9218" width="15.5703125" customWidth="1"/>
    <col min="9226" max="9226" width="14.7109375" customWidth="1"/>
    <col min="9473" max="9473" width="26.28515625" customWidth="1"/>
    <col min="9474" max="9474" width="15.5703125" customWidth="1"/>
    <col min="9482" max="9482" width="14.7109375" customWidth="1"/>
    <col min="9729" max="9729" width="26.28515625" customWidth="1"/>
    <col min="9730" max="9730" width="15.5703125" customWidth="1"/>
    <col min="9738" max="9738" width="14.7109375" customWidth="1"/>
    <col min="9985" max="9985" width="26.28515625" customWidth="1"/>
    <col min="9986" max="9986" width="15.5703125" customWidth="1"/>
    <col min="9994" max="9994" width="14.7109375" customWidth="1"/>
    <col min="10241" max="10241" width="26.28515625" customWidth="1"/>
    <col min="10242" max="10242" width="15.5703125" customWidth="1"/>
    <col min="10250" max="10250" width="14.7109375" customWidth="1"/>
    <col min="10497" max="10497" width="26.28515625" customWidth="1"/>
    <col min="10498" max="10498" width="15.5703125" customWidth="1"/>
    <col min="10506" max="10506" width="14.7109375" customWidth="1"/>
    <col min="10753" max="10753" width="26.28515625" customWidth="1"/>
    <col min="10754" max="10754" width="15.5703125" customWidth="1"/>
    <col min="10762" max="10762" width="14.7109375" customWidth="1"/>
    <col min="11009" max="11009" width="26.28515625" customWidth="1"/>
    <col min="11010" max="11010" width="15.5703125" customWidth="1"/>
    <col min="11018" max="11018" width="14.7109375" customWidth="1"/>
    <col min="11265" max="11265" width="26.28515625" customWidth="1"/>
    <col min="11266" max="11266" width="15.5703125" customWidth="1"/>
    <col min="11274" max="11274" width="14.7109375" customWidth="1"/>
    <col min="11521" max="11521" width="26.28515625" customWidth="1"/>
    <col min="11522" max="11522" width="15.5703125" customWidth="1"/>
    <col min="11530" max="11530" width="14.7109375" customWidth="1"/>
    <col min="11777" max="11777" width="26.28515625" customWidth="1"/>
    <col min="11778" max="11778" width="15.5703125" customWidth="1"/>
    <col min="11786" max="11786" width="14.7109375" customWidth="1"/>
    <col min="12033" max="12033" width="26.28515625" customWidth="1"/>
    <col min="12034" max="12034" width="15.5703125" customWidth="1"/>
    <col min="12042" max="12042" width="14.7109375" customWidth="1"/>
    <col min="12289" max="12289" width="26.28515625" customWidth="1"/>
    <col min="12290" max="12290" width="15.5703125" customWidth="1"/>
    <col min="12298" max="12298" width="14.7109375" customWidth="1"/>
    <col min="12545" max="12545" width="26.28515625" customWidth="1"/>
    <col min="12546" max="12546" width="15.5703125" customWidth="1"/>
    <col min="12554" max="12554" width="14.7109375" customWidth="1"/>
    <col min="12801" max="12801" width="26.28515625" customWidth="1"/>
    <col min="12802" max="12802" width="15.5703125" customWidth="1"/>
    <col min="12810" max="12810" width="14.7109375" customWidth="1"/>
    <col min="13057" max="13057" width="26.28515625" customWidth="1"/>
    <col min="13058" max="13058" width="15.5703125" customWidth="1"/>
    <col min="13066" max="13066" width="14.7109375" customWidth="1"/>
    <col min="13313" max="13313" width="26.28515625" customWidth="1"/>
    <col min="13314" max="13314" width="15.5703125" customWidth="1"/>
    <col min="13322" max="13322" width="14.7109375" customWidth="1"/>
    <col min="13569" max="13569" width="26.28515625" customWidth="1"/>
    <col min="13570" max="13570" width="15.5703125" customWidth="1"/>
    <col min="13578" max="13578" width="14.7109375" customWidth="1"/>
    <col min="13825" max="13825" width="26.28515625" customWidth="1"/>
    <col min="13826" max="13826" width="15.5703125" customWidth="1"/>
    <col min="13834" max="13834" width="14.7109375" customWidth="1"/>
    <col min="14081" max="14081" width="26.28515625" customWidth="1"/>
    <col min="14082" max="14082" width="15.5703125" customWidth="1"/>
    <col min="14090" max="14090" width="14.7109375" customWidth="1"/>
    <col min="14337" max="14337" width="26.28515625" customWidth="1"/>
    <col min="14338" max="14338" width="15.5703125" customWidth="1"/>
    <col min="14346" max="14346" width="14.7109375" customWidth="1"/>
    <col min="14593" max="14593" width="26.28515625" customWidth="1"/>
    <col min="14594" max="14594" width="15.5703125" customWidth="1"/>
    <col min="14602" max="14602" width="14.7109375" customWidth="1"/>
    <col min="14849" max="14849" width="26.28515625" customWidth="1"/>
    <col min="14850" max="14850" width="15.5703125" customWidth="1"/>
    <col min="14858" max="14858" width="14.7109375" customWidth="1"/>
    <col min="15105" max="15105" width="26.28515625" customWidth="1"/>
    <col min="15106" max="15106" width="15.5703125" customWidth="1"/>
    <col min="15114" max="15114" width="14.7109375" customWidth="1"/>
    <col min="15361" max="15361" width="26.28515625" customWidth="1"/>
    <col min="15362" max="15362" width="15.5703125" customWidth="1"/>
    <col min="15370" max="15370" width="14.7109375" customWidth="1"/>
    <col min="15617" max="15617" width="26.28515625" customWidth="1"/>
    <col min="15618" max="15618" width="15.5703125" customWidth="1"/>
    <col min="15626" max="15626" width="14.7109375" customWidth="1"/>
    <col min="15873" max="15873" width="26.28515625" customWidth="1"/>
    <col min="15874" max="15874" width="15.5703125" customWidth="1"/>
    <col min="15882" max="15882" width="14.7109375" customWidth="1"/>
    <col min="16129" max="16129" width="26.28515625" customWidth="1"/>
    <col min="16130" max="16130" width="15.5703125" customWidth="1"/>
    <col min="16138" max="16138" width="14.7109375" customWidth="1"/>
  </cols>
  <sheetData>
    <row r="1" spans="1:10" s="421" customFormat="1" x14ac:dyDescent="0.25">
      <c r="A1" s="1280" t="s">
        <v>661</v>
      </c>
      <c r="B1" s="1280"/>
    </row>
    <row r="2" spans="1:10" ht="21" customHeight="1" x14ac:dyDescent="0.25">
      <c r="A2" s="633" t="s">
        <v>47</v>
      </c>
      <c r="B2" s="633"/>
      <c r="C2" s="633" t="str">
        <f>'P1'!C2</f>
        <v>Rosa Power Supply Company Limited</v>
      </c>
      <c r="D2" s="633"/>
      <c r="E2" s="633"/>
      <c r="F2" s="633"/>
      <c r="G2" s="633"/>
      <c r="H2" s="633"/>
      <c r="I2" s="633"/>
      <c r="J2" s="633"/>
    </row>
    <row r="3" spans="1:10" ht="15" customHeight="1" x14ac:dyDescent="0.25">
      <c r="A3" s="812" t="s">
        <v>660</v>
      </c>
      <c r="B3" s="812"/>
      <c r="C3" s="812"/>
      <c r="D3" s="812"/>
      <c r="E3" s="812"/>
      <c r="F3" s="812"/>
      <c r="G3" s="812"/>
      <c r="H3" s="812"/>
      <c r="I3" s="1314"/>
      <c r="J3" s="1314"/>
    </row>
    <row r="4" spans="1:10" ht="21" customHeight="1" x14ac:dyDescent="0.25">
      <c r="A4" s="154"/>
      <c r="B4" s="154"/>
      <c r="C4" s="154"/>
      <c r="D4" s="154"/>
      <c r="E4" s="154"/>
      <c r="F4" s="154"/>
      <c r="G4" s="154"/>
      <c r="H4" s="154"/>
      <c r="I4" s="154"/>
      <c r="J4" s="154"/>
    </row>
    <row r="5" spans="1:10" ht="21" customHeight="1" x14ac:dyDescent="0.25">
      <c r="A5" s="1242" t="s">
        <v>662</v>
      </c>
      <c r="B5" s="1242" t="s">
        <v>663</v>
      </c>
      <c r="C5" s="1535" t="s">
        <v>664</v>
      </c>
      <c r="D5" s="1535"/>
      <c r="E5" s="1535"/>
      <c r="F5" s="1535"/>
      <c r="G5" s="1535"/>
      <c r="H5" s="1535"/>
      <c r="I5" s="1535"/>
      <c r="J5" s="1536" t="s">
        <v>665</v>
      </c>
    </row>
    <row r="6" spans="1:10" ht="21" customHeight="1" x14ac:dyDescent="0.25">
      <c r="A6" s="1248"/>
      <c r="B6" s="1248"/>
      <c r="C6" s="410" t="s">
        <v>666</v>
      </c>
      <c r="D6" s="410" t="s">
        <v>667</v>
      </c>
      <c r="E6" s="410" t="s">
        <v>1269</v>
      </c>
      <c r="F6" s="410" t="s">
        <v>1270</v>
      </c>
      <c r="G6" s="410" t="s">
        <v>183</v>
      </c>
      <c r="H6" s="410" t="s">
        <v>169</v>
      </c>
      <c r="I6" s="410" t="s">
        <v>170</v>
      </c>
      <c r="J6" s="1537"/>
    </row>
    <row r="7" spans="1:10" ht="21" customHeight="1" x14ac:dyDescent="0.25">
      <c r="A7" s="1243"/>
      <c r="B7" s="1243"/>
      <c r="C7" s="410" t="s">
        <v>668</v>
      </c>
      <c r="D7" s="410" t="s">
        <v>668</v>
      </c>
      <c r="E7" s="410" t="s">
        <v>668</v>
      </c>
      <c r="F7" s="410" t="s">
        <v>669</v>
      </c>
      <c r="G7" s="410" t="s">
        <v>669</v>
      </c>
      <c r="H7" s="410" t="s">
        <v>669</v>
      </c>
      <c r="I7" s="410" t="s">
        <v>669</v>
      </c>
      <c r="J7" s="410" t="s">
        <v>669</v>
      </c>
    </row>
    <row r="8" spans="1:10" ht="21" customHeight="1" x14ac:dyDescent="0.25">
      <c r="A8" s="49">
        <v>1</v>
      </c>
      <c r="B8" s="49">
        <v>2</v>
      </c>
      <c r="C8" s="49">
        <v>3</v>
      </c>
      <c r="D8" s="49">
        <v>4</v>
      </c>
      <c r="E8" s="49">
        <v>5</v>
      </c>
      <c r="F8" s="49">
        <v>6</v>
      </c>
      <c r="G8" s="49">
        <v>7</v>
      </c>
      <c r="H8" s="49">
        <v>8</v>
      </c>
      <c r="I8" s="49">
        <v>9</v>
      </c>
      <c r="J8" s="49">
        <v>10</v>
      </c>
    </row>
    <row r="9" spans="1:10" s="444" customFormat="1" ht="60" x14ac:dyDescent="0.25">
      <c r="A9" s="448" t="s">
        <v>489</v>
      </c>
      <c r="B9" s="43" t="str">
        <f>'F5'!B17</f>
        <v>400/220 KV PGCIL Substation Shahjahanpur, Uttar Pradesh</v>
      </c>
      <c r="C9" s="1539">
        <f>'F4'!M10</f>
        <v>4087.8539999999998</v>
      </c>
      <c r="D9" s="1540"/>
      <c r="E9" s="1540"/>
      <c r="F9" s="1540"/>
      <c r="G9" s="1540"/>
      <c r="H9" s="1540"/>
      <c r="I9" s="1541"/>
      <c r="J9" s="1216">
        <f>C9</f>
        <v>4087.8539999999998</v>
      </c>
    </row>
    <row r="10" spans="1:10" s="444" customFormat="1" ht="21" customHeight="1" x14ac:dyDescent="0.25">
      <c r="A10" s="448"/>
      <c r="B10" s="448" t="s">
        <v>408</v>
      </c>
      <c r="C10" s="448"/>
      <c r="D10" s="448"/>
      <c r="E10" s="448"/>
      <c r="F10" s="448"/>
      <c r="G10" s="448"/>
      <c r="H10" s="448"/>
      <c r="I10" s="448"/>
      <c r="J10" s="448"/>
    </row>
    <row r="11" spans="1:10" s="444" customFormat="1" ht="21" customHeight="1" x14ac:dyDescent="0.25">
      <c r="A11" s="448"/>
      <c r="B11" s="448" t="s">
        <v>413</v>
      </c>
      <c r="C11" s="448"/>
      <c r="D11" s="448"/>
      <c r="E11" s="448"/>
      <c r="F11" s="448"/>
      <c r="G11" s="448"/>
      <c r="H11" s="448"/>
      <c r="I11" s="448"/>
      <c r="J11" s="448"/>
    </row>
    <row r="12" spans="1:10" s="444" customFormat="1" ht="21" customHeight="1" x14ac:dyDescent="0.25">
      <c r="A12" s="448"/>
      <c r="B12" s="448" t="s">
        <v>630</v>
      </c>
      <c r="C12" s="448"/>
      <c r="D12" s="448"/>
      <c r="E12" s="448"/>
      <c r="F12" s="448"/>
      <c r="G12" s="448"/>
      <c r="H12" s="448"/>
      <c r="I12" s="448"/>
      <c r="J12" s="448"/>
    </row>
    <row r="13" spans="1:10" s="444" customFormat="1" ht="21" customHeight="1" x14ac:dyDescent="0.25">
      <c r="A13" s="448"/>
      <c r="B13" s="448"/>
      <c r="C13" s="448"/>
      <c r="D13" s="448"/>
      <c r="E13" s="448"/>
      <c r="F13" s="448"/>
      <c r="G13" s="448"/>
      <c r="H13" s="448"/>
      <c r="I13" s="448"/>
      <c r="J13" s="448"/>
    </row>
    <row r="14" spans="1:10" ht="21" customHeight="1" x14ac:dyDescent="0.25">
      <c r="A14" s="49" t="s">
        <v>560</v>
      </c>
      <c r="B14" s="49" t="s">
        <v>407</v>
      </c>
      <c r="C14" s="49"/>
      <c r="D14" s="49"/>
      <c r="E14" s="49"/>
      <c r="F14" s="49"/>
      <c r="G14" s="49"/>
      <c r="H14" s="49"/>
      <c r="I14" s="49"/>
      <c r="J14" s="49"/>
    </row>
    <row r="15" spans="1:10" ht="21" customHeight="1" x14ac:dyDescent="0.25">
      <c r="A15" s="49"/>
      <c r="B15" s="49" t="s">
        <v>408</v>
      </c>
      <c r="C15" s="49"/>
      <c r="D15" s="49"/>
      <c r="E15" s="49"/>
      <c r="F15" s="49"/>
      <c r="G15" s="49"/>
      <c r="H15" s="49"/>
      <c r="I15" s="49"/>
      <c r="J15" s="49"/>
    </row>
    <row r="16" spans="1:10" ht="21" customHeight="1" x14ac:dyDescent="0.25">
      <c r="A16" s="49"/>
      <c r="B16" s="49" t="s">
        <v>413</v>
      </c>
      <c r="C16" s="49"/>
      <c r="D16" s="49"/>
      <c r="E16" s="49"/>
      <c r="F16" s="49"/>
      <c r="G16" s="49"/>
      <c r="H16" s="49"/>
      <c r="I16" s="49"/>
      <c r="J16" s="49"/>
    </row>
    <row r="17" spans="1:10" ht="21" customHeight="1" x14ac:dyDescent="0.25">
      <c r="A17" s="49"/>
      <c r="B17" s="49" t="s">
        <v>630</v>
      </c>
      <c r="C17" s="49"/>
      <c r="D17" s="49"/>
      <c r="E17" s="49"/>
      <c r="F17" s="49"/>
      <c r="G17" s="49"/>
      <c r="H17" s="49"/>
      <c r="I17" s="49"/>
      <c r="J17" s="49"/>
    </row>
    <row r="18" spans="1:10" ht="21" customHeight="1" x14ac:dyDescent="0.25">
      <c r="A18" s="49"/>
      <c r="B18" s="49"/>
      <c r="C18" s="49"/>
      <c r="D18" s="49"/>
      <c r="E18" s="49"/>
      <c r="F18" s="49"/>
      <c r="G18" s="49"/>
      <c r="H18" s="49"/>
      <c r="I18" s="49"/>
      <c r="J18" s="49"/>
    </row>
    <row r="19" spans="1:10" ht="21" customHeight="1" x14ac:dyDescent="0.25">
      <c r="A19" s="49" t="s">
        <v>670</v>
      </c>
      <c r="B19" s="49" t="s">
        <v>407</v>
      </c>
      <c r="C19" s="6"/>
      <c r="D19" s="6"/>
      <c r="E19" s="6"/>
      <c r="F19" s="6"/>
      <c r="G19" s="6"/>
      <c r="H19" s="6"/>
      <c r="I19" s="6"/>
      <c r="J19" s="6"/>
    </row>
    <row r="20" spans="1:10" ht="21" customHeight="1" x14ac:dyDescent="0.25">
      <c r="A20" s="49"/>
      <c r="B20" s="49" t="s">
        <v>408</v>
      </c>
      <c r="C20" s="6"/>
      <c r="D20" s="6"/>
      <c r="E20" s="6"/>
      <c r="F20" s="6"/>
      <c r="G20" s="6"/>
      <c r="H20" s="6"/>
      <c r="I20" s="6"/>
      <c r="J20" s="6"/>
    </row>
    <row r="21" spans="1:10" ht="21" customHeight="1" x14ac:dyDescent="0.25">
      <c r="A21" s="49"/>
      <c r="B21" s="49" t="s">
        <v>413</v>
      </c>
      <c r="C21" s="6"/>
      <c r="D21" s="6"/>
      <c r="E21" s="6"/>
      <c r="F21" s="6"/>
      <c r="G21" s="6"/>
      <c r="H21" s="6"/>
      <c r="I21" s="6"/>
      <c r="J21" s="6"/>
    </row>
    <row r="22" spans="1:10" ht="21" customHeight="1" x14ac:dyDescent="0.25">
      <c r="A22" s="49"/>
      <c r="B22" s="49" t="s">
        <v>630</v>
      </c>
      <c r="C22" s="6"/>
      <c r="D22" s="6"/>
      <c r="E22" s="6"/>
      <c r="F22" s="6"/>
      <c r="G22" s="6"/>
      <c r="H22" s="6"/>
      <c r="I22" s="6"/>
      <c r="J22" s="6"/>
    </row>
    <row r="23" spans="1:10" ht="21" customHeight="1" x14ac:dyDescent="0.25">
      <c r="A23" s="49"/>
      <c r="B23" s="6"/>
      <c r="C23" s="6"/>
      <c r="D23" s="6"/>
      <c r="E23" s="6"/>
      <c r="F23" s="6"/>
      <c r="G23" s="6"/>
      <c r="H23" s="6"/>
      <c r="I23" s="6"/>
      <c r="J23" s="6"/>
    </row>
    <row r="24" spans="1:10" ht="21" customHeight="1" x14ac:dyDescent="0.25">
      <c r="A24" s="49" t="s">
        <v>1267</v>
      </c>
      <c r="B24" s="49" t="s">
        <v>407</v>
      </c>
      <c r="C24" s="275"/>
      <c r="D24" s="275"/>
      <c r="E24" s="275"/>
      <c r="F24" s="275"/>
      <c r="G24" s="275"/>
      <c r="H24" s="275"/>
      <c r="I24" s="275"/>
      <c r="J24" s="275"/>
    </row>
    <row r="25" spans="1:10" ht="21" customHeight="1" x14ac:dyDescent="0.25">
      <c r="A25" s="16"/>
      <c r="B25" s="49" t="s">
        <v>408</v>
      </c>
      <c r="C25" s="275"/>
      <c r="D25" s="275"/>
      <c r="E25" s="275"/>
      <c r="F25" s="275"/>
      <c r="G25" s="275"/>
      <c r="H25" s="275"/>
      <c r="I25" s="275"/>
      <c r="J25" s="275"/>
    </row>
    <row r="26" spans="1:10" ht="21" customHeight="1" x14ac:dyDescent="0.25">
      <c r="A26" s="16"/>
      <c r="B26" s="49" t="s">
        <v>413</v>
      </c>
      <c r="C26" s="275"/>
      <c r="D26" s="275"/>
      <c r="E26" s="275"/>
      <c r="F26" s="275"/>
      <c r="G26" s="275"/>
      <c r="H26" s="275"/>
      <c r="I26" s="275"/>
      <c r="J26" s="275"/>
    </row>
    <row r="27" spans="1:10" ht="21" customHeight="1" x14ac:dyDescent="0.25">
      <c r="A27" s="16"/>
      <c r="B27" s="49" t="s">
        <v>630</v>
      </c>
      <c r="C27" s="275"/>
      <c r="D27" s="275"/>
      <c r="E27" s="275"/>
      <c r="F27" s="275"/>
      <c r="G27" s="275"/>
      <c r="H27" s="275"/>
      <c r="I27" s="275"/>
      <c r="J27" s="275"/>
    </row>
    <row r="28" spans="1:10" ht="21" customHeight="1" x14ac:dyDescent="0.25">
      <c r="A28" s="16"/>
      <c r="B28" s="276"/>
      <c r="C28" s="275"/>
      <c r="D28" s="275"/>
      <c r="E28" s="275"/>
      <c r="F28" s="275"/>
      <c r="G28" s="275"/>
      <c r="H28" s="275"/>
      <c r="I28" s="275"/>
      <c r="J28" s="275"/>
    </row>
    <row r="29" spans="1:10" ht="21" customHeight="1" x14ac:dyDescent="0.25">
      <c r="A29" s="49" t="s">
        <v>671</v>
      </c>
      <c r="B29" s="49" t="s">
        <v>407</v>
      </c>
      <c r="C29" s="6"/>
      <c r="D29" s="6"/>
      <c r="E29" s="6"/>
      <c r="F29" s="6"/>
      <c r="G29" s="6"/>
      <c r="H29" s="6"/>
      <c r="I29" s="6"/>
      <c r="J29" s="6"/>
    </row>
    <row r="30" spans="1:10" ht="21" customHeight="1" x14ac:dyDescent="0.25">
      <c r="A30" s="49"/>
      <c r="B30" s="49" t="s">
        <v>408</v>
      </c>
      <c r="C30" s="6"/>
      <c r="D30" s="6"/>
      <c r="E30" s="6"/>
      <c r="F30" s="6"/>
      <c r="G30" s="6"/>
      <c r="H30" s="6"/>
      <c r="I30" s="6"/>
      <c r="J30" s="6"/>
    </row>
    <row r="31" spans="1:10" ht="21" customHeight="1" x14ac:dyDescent="0.25">
      <c r="A31" s="16"/>
      <c r="B31" s="49" t="s">
        <v>413</v>
      </c>
      <c r="C31" s="6"/>
      <c r="D31" s="6"/>
      <c r="E31" s="6"/>
      <c r="F31" s="6"/>
      <c r="G31" s="6"/>
      <c r="H31" s="6"/>
      <c r="I31" s="6"/>
      <c r="J31" s="6"/>
    </row>
    <row r="32" spans="1:10" ht="21" customHeight="1" x14ac:dyDescent="0.25">
      <c r="A32" s="1538"/>
      <c r="B32" s="49" t="s">
        <v>630</v>
      </c>
      <c r="C32" s="6"/>
      <c r="D32" s="6"/>
      <c r="E32" s="6"/>
      <c r="F32" s="6"/>
      <c r="G32" s="6"/>
      <c r="H32" s="6"/>
      <c r="I32" s="6"/>
      <c r="J32" s="6"/>
    </row>
    <row r="33" spans="1:10" ht="21" customHeight="1" x14ac:dyDescent="0.25">
      <c r="A33" s="1538"/>
      <c r="B33" s="6"/>
      <c r="C33" s="275"/>
      <c r="D33" s="275"/>
      <c r="E33" s="275"/>
      <c r="F33" s="275"/>
      <c r="G33" s="275"/>
      <c r="H33" s="275"/>
      <c r="I33" s="275"/>
      <c r="J33" s="275"/>
    </row>
    <row r="34" spans="1:10" ht="21" customHeight="1" x14ac:dyDescent="0.25">
      <c r="A34" s="1533" t="s">
        <v>672</v>
      </c>
      <c r="B34" s="1534"/>
      <c r="C34" s="494"/>
      <c r="D34" s="494"/>
      <c r="E34" s="494"/>
      <c r="F34" s="494"/>
      <c r="G34" s="494"/>
      <c r="H34" s="494"/>
      <c r="I34" s="494"/>
      <c r="J34" s="494"/>
    </row>
    <row r="35" spans="1:10" ht="21" customHeight="1" x14ac:dyDescent="0.25"/>
    <row r="36" spans="1:10" ht="21" customHeight="1" x14ac:dyDescent="0.25">
      <c r="A36" s="1423"/>
      <c r="B36" s="1423"/>
      <c r="C36" s="1423"/>
      <c r="D36" s="1423"/>
      <c r="E36" s="1423"/>
      <c r="F36" s="1423"/>
      <c r="G36" s="1423"/>
      <c r="H36" s="1423"/>
      <c r="I36" s="1423"/>
      <c r="J36" s="1423"/>
    </row>
    <row r="37" spans="1:10" ht="21" customHeight="1" x14ac:dyDescent="0.25"/>
    <row r="38" spans="1:10" ht="21" customHeight="1" x14ac:dyDescent="0.25">
      <c r="H38" s="1335"/>
      <c r="I38" s="1335"/>
      <c r="J38" s="1335"/>
    </row>
    <row r="39" spans="1:10" ht="21" customHeight="1" x14ac:dyDescent="0.25"/>
    <row r="40" spans="1:10" ht="21" customHeight="1" x14ac:dyDescent="0.25"/>
    <row r="41" spans="1:10" ht="21" customHeight="1" x14ac:dyDescent="0.25"/>
    <row r="42" spans="1:10" ht="21" customHeight="1" x14ac:dyDescent="0.25"/>
    <row r="43" spans="1:10" ht="21" customHeight="1" x14ac:dyDescent="0.25"/>
    <row r="44" spans="1:10" ht="21" customHeight="1" x14ac:dyDescent="0.25"/>
    <row r="45" spans="1:10" ht="21" customHeight="1" x14ac:dyDescent="0.25"/>
    <row r="46" spans="1:10" ht="21" customHeight="1" x14ac:dyDescent="0.25"/>
    <row r="47" spans="1:10" ht="21" customHeight="1" x14ac:dyDescent="0.25"/>
    <row r="48" spans="1:10"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row r="128"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sheetData>
  <mergeCells count="11">
    <mergeCell ref="A1:B1"/>
    <mergeCell ref="A34:B34"/>
    <mergeCell ref="I3:J3"/>
    <mergeCell ref="H38:J38"/>
    <mergeCell ref="C5:I5"/>
    <mergeCell ref="J5:J6"/>
    <mergeCell ref="A32:A33"/>
    <mergeCell ref="B5:B7"/>
    <mergeCell ref="A5:A7"/>
    <mergeCell ref="A36:J36"/>
    <mergeCell ref="C9:I9"/>
  </mergeCells>
  <pageMargins left="0.7" right="0.7" top="0.75" bottom="0.75" header="0.3" footer="0.3"/>
  <pageSetup paperSize="9" scale="65"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0"/>
    <pageSetUpPr fitToPage="1"/>
  </sheetPr>
  <dimension ref="A1:J24"/>
  <sheetViews>
    <sheetView showGridLines="0" view="pageBreakPreview" zoomScale="110" zoomScaleNormal="100" zoomScaleSheetLayoutView="110" workbookViewId="0">
      <selection activeCell="D2" sqref="D2"/>
    </sheetView>
  </sheetViews>
  <sheetFormatPr defaultRowHeight="15" x14ac:dyDescent="0.25"/>
  <cols>
    <col min="1" max="1" width="20.5703125" customWidth="1"/>
  </cols>
  <sheetData>
    <row r="1" spans="1:10" s="421" customFormat="1" x14ac:dyDescent="0.25">
      <c r="A1" s="1280" t="s">
        <v>675</v>
      </c>
      <c r="B1" s="1280"/>
    </row>
    <row r="2" spans="1:10" ht="21" customHeight="1" x14ac:dyDescent="0.25">
      <c r="A2" s="633" t="s">
        <v>673</v>
      </c>
      <c r="B2" s="633"/>
      <c r="C2" s="633"/>
      <c r="D2" s="633" t="str">
        <f>'P2'!C2</f>
        <v>Rosa Power Supply Company Limited</v>
      </c>
      <c r="E2" s="633"/>
      <c r="F2" s="633"/>
      <c r="G2" s="633"/>
      <c r="H2" s="633"/>
      <c r="I2" s="633"/>
      <c r="J2" s="633"/>
    </row>
    <row r="3" spans="1:10" ht="21" customHeight="1" x14ac:dyDescent="0.25">
      <c r="A3" s="812" t="s">
        <v>674</v>
      </c>
      <c r="B3" s="812"/>
      <c r="C3" s="812"/>
      <c r="D3" s="812"/>
      <c r="E3" s="812"/>
      <c r="F3" s="812"/>
      <c r="G3" s="812"/>
      <c r="H3" s="812"/>
      <c r="I3" s="1314"/>
      <c r="J3" s="1314"/>
    </row>
    <row r="4" spans="1:10" ht="21" customHeight="1" x14ac:dyDescent="0.25"/>
    <row r="5" spans="1:10" x14ac:dyDescent="0.25">
      <c r="A5" s="1242" t="s">
        <v>676</v>
      </c>
      <c r="B5" s="1542" t="s">
        <v>1268</v>
      </c>
      <c r="C5" s="1543"/>
      <c r="D5" s="1543"/>
      <c r="E5" s="1543"/>
      <c r="F5" s="1543"/>
      <c r="G5" s="1543"/>
      <c r="H5" s="1543" t="s">
        <v>1243</v>
      </c>
      <c r="I5" s="1543"/>
      <c r="J5" s="1544"/>
    </row>
    <row r="6" spans="1:10" s="353" customFormat="1" x14ac:dyDescent="0.25">
      <c r="A6" s="1248"/>
      <c r="B6" s="1542" t="s">
        <v>987</v>
      </c>
      <c r="C6" s="1543"/>
      <c r="D6" s="1544"/>
      <c r="E6" s="1542" t="s">
        <v>987</v>
      </c>
      <c r="F6" s="1543"/>
      <c r="G6" s="1544"/>
      <c r="H6" s="1542" t="s">
        <v>987</v>
      </c>
      <c r="I6" s="1543"/>
      <c r="J6" s="1544"/>
    </row>
    <row r="7" spans="1:10" x14ac:dyDescent="0.25">
      <c r="A7" s="1545"/>
      <c r="B7" s="1535" t="s">
        <v>985</v>
      </c>
      <c r="C7" s="1535"/>
      <c r="D7" s="1535"/>
      <c r="E7" s="1542" t="s">
        <v>985</v>
      </c>
      <c r="F7" s="1543"/>
      <c r="G7" s="1544"/>
      <c r="H7" s="1542" t="s">
        <v>979</v>
      </c>
      <c r="I7" s="1543"/>
      <c r="J7" s="1544"/>
    </row>
    <row r="8" spans="1:10" x14ac:dyDescent="0.25">
      <c r="A8" s="1545"/>
      <c r="B8" s="1547" t="s">
        <v>677</v>
      </c>
      <c r="C8" s="1548"/>
      <c r="D8" s="1549"/>
      <c r="E8" s="1547" t="s">
        <v>677</v>
      </c>
      <c r="F8" s="1548"/>
      <c r="G8" s="1549"/>
      <c r="H8" s="1547" t="s">
        <v>677</v>
      </c>
      <c r="I8" s="1548"/>
      <c r="J8" s="1549"/>
    </row>
    <row r="9" spans="1:10" ht="21" customHeight="1" x14ac:dyDescent="0.25">
      <c r="A9" s="1546"/>
      <c r="B9" s="49" t="s">
        <v>678</v>
      </c>
      <c r="C9" s="49" t="s">
        <v>679</v>
      </c>
      <c r="D9" s="48" t="s">
        <v>68</v>
      </c>
      <c r="E9" s="49" t="s">
        <v>678</v>
      </c>
      <c r="F9" s="49" t="s">
        <v>679</v>
      </c>
      <c r="G9" s="48" t="s">
        <v>68</v>
      </c>
      <c r="H9" s="49" t="s">
        <v>678</v>
      </c>
      <c r="I9" s="49" t="s">
        <v>679</v>
      </c>
      <c r="J9" s="48" t="s">
        <v>68</v>
      </c>
    </row>
    <row r="10" spans="1:10" ht="21" customHeight="1" x14ac:dyDescent="0.25">
      <c r="A10" s="6" t="s">
        <v>680</v>
      </c>
      <c r="B10" s="292">
        <v>0</v>
      </c>
      <c r="C10" s="292">
        <v>0</v>
      </c>
      <c r="D10" s="316">
        <f>SUM(B10:C10)</f>
        <v>0</v>
      </c>
      <c r="E10" s="292">
        <v>0</v>
      </c>
      <c r="F10" s="292">
        <v>0</v>
      </c>
      <c r="G10" s="316">
        <f>SUM(E10:F10)</f>
        <v>0</v>
      </c>
      <c r="H10" s="292">
        <v>0</v>
      </c>
      <c r="I10" s="292">
        <v>0</v>
      </c>
      <c r="J10" s="316">
        <f>SUM(H10:I10)</f>
        <v>0</v>
      </c>
    </row>
    <row r="11" spans="1:10" ht="21" customHeight="1" x14ac:dyDescent="0.25">
      <c r="A11" s="6" t="s">
        <v>681</v>
      </c>
      <c r="B11" s="292">
        <v>0</v>
      </c>
      <c r="C11" s="292">
        <v>0</v>
      </c>
      <c r="D11" s="316">
        <f>SUM(B11:C11)</f>
        <v>0</v>
      </c>
      <c r="E11" s="292">
        <v>0</v>
      </c>
      <c r="F11" s="292">
        <v>0</v>
      </c>
      <c r="G11" s="316">
        <f>SUM(E11:F11)</f>
        <v>0</v>
      </c>
      <c r="H11" s="292">
        <v>0</v>
      </c>
      <c r="I11" s="292">
        <v>0</v>
      </c>
      <c r="J11" s="316">
        <f>SUM(H11:I11)</f>
        <v>0</v>
      </c>
    </row>
    <row r="12" spans="1:10" ht="21" customHeight="1" thickBot="1" x14ac:dyDescent="0.3">
      <c r="A12" s="144" t="s">
        <v>68</v>
      </c>
      <c r="B12" s="322">
        <f t="shared" ref="B12:J12" si="0">SUM(B10:B11)</f>
        <v>0</v>
      </c>
      <c r="C12" s="322">
        <f t="shared" si="0"/>
        <v>0</v>
      </c>
      <c r="D12" s="322">
        <f t="shared" si="0"/>
        <v>0</v>
      </c>
      <c r="E12" s="322">
        <f t="shared" si="0"/>
        <v>0</v>
      </c>
      <c r="F12" s="322">
        <f t="shared" si="0"/>
        <v>0</v>
      </c>
      <c r="G12" s="322">
        <f t="shared" si="0"/>
        <v>0</v>
      </c>
      <c r="H12" s="322">
        <f t="shared" si="0"/>
        <v>0</v>
      </c>
      <c r="I12" s="322">
        <f t="shared" si="0"/>
        <v>0</v>
      </c>
      <c r="J12" s="322">
        <f t="shared" si="0"/>
        <v>0</v>
      </c>
    </row>
    <row r="13" spans="1:10" ht="21" customHeight="1" thickTop="1" x14ac:dyDescent="0.25"/>
    <row r="14" spans="1:10" ht="21" customHeight="1" x14ac:dyDescent="0.25"/>
    <row r="15" spans="1:10" ht="21" customHeight="1" x14ac:dyDescent="0.25">
      <c r="H15" s="398"/>
      <c r="I15" s="398"/>
      <c r="J15" s="398"/>
    </row>
    <row r="16" spans="1:10"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sheetData>
  <mergeCells count="14">
    <mergeCell ref="A1:B1"/>
    <mergeCell ref="B5:G5"/>
    <mergeCell ref="B6:D6"/>
    <mergeCell ref="E6:G6"/>
    <mergeCell ref="I3:J3"/>
    <mergeCell ref="A5:A9"/>
    <mergeCell ref="B7:D7"/>
    <mergeCell ref="E7:G7"/>
    <mergeCell ref="B8:D8"/>
    <mergeCell ref="H5:J5"/>
    <mergeCell ref="E8:G8"/>
    <mergeCell ref="H7:J7"/>
    <mergeCell ref="H8:J8"/>
    <mergeCell ref="H6:J6"/>
  </mergeCell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0"/>
    <pageSetUpPr fitToPage="1"/>
  </sheetPr>
  <dimension ref="A1:J15"/>
  <sheetViews>
    <sheetView showGridLines="0" view="pageBreakPreview" zoomScaleNormal="100" zoomScaleSheetLayoutView="100" workbookViewId="0">
      <selection activeCell="E2" sqref="E2"/>
    </sheetView>
  </sheetViews>
  <sheetFormatPr defaultRowHeight="15" x14ac:dyDescent="0.25"/>
  <cols>
    <col min="1" max="1" width="7" customWidth="1"/>
    <col min="2" max="2" width="13.28515625" customWidth="1"/>
    <col min="3" max="3" width="11" customWidth="1"/>
    <col min="4" max="4" width="12.7109375" customWidth="1"/>
    <col min="6" max="6" width="12" bestFit="1" customWidth="1"/>
    <col min="7" max="7" width="10.140625" customWidth="1"/>
    <col min="8" max="8" width="12" customWidth="1"/>
    <col min="9" max="9" width="14.140625" customWidth="1"/>
    <col min="10" max="10" width="17" customWidth="1"/>
  </cols>
  <sheetData>
    <row r="1" spans="1:10" s="421" customFormat="1" x14ac:dyDescent="0.25">
      <c r="A1" s="1280" t="s">
        <v>903</v>
      </c>
      <c r="B1" s="1280"/>
    </row>
    <row r="2" spans="1:10" ht="21" customHeight="1" x14ac:dyDescent="0.25">
      <c r="A2" s="633" t="s">
        <v>682</v>
      </c>
      <c r="B2" s="633"/>
      <c r="C2" s="633"/>
      <c r="D2" s="633"/>
      <c r="E2" s="633" t="str">
        <f>'P3'!D2</f>
        <v>Rosa Power Supply Company Limited</v>
      </c>
      <c r="F2" s="633"/>
      <c r="G2" s="633"/>
      <c r="H2" s="633"/>
      <c r="I2" s="633"/>
      <c r="J2" s="633"/>
    </row>
    <row r="3" spans="1:10" ht="21" customHeight="1" x14ac:dyDescent="0.25">
      <c r="A3" s="815" t="s">
        <v>717</v>
      </c>
      <c r="B3" s="815"/>
      <c r="C3" s="815"/>
      <c r="D3" s="815"/>
      <c r="E3" s="815"/>
      <c r="F3" s="815"/>
      <c r="G3" s="159"/>
      <c r="H3" s="159"/>
      <c r="I3" s="159"/>
      <c r="J3" s="159"/>
    </row>
    <row r="4" spans="1:10" ht="21" customHeight="1" x14ac:dyDescent="0.25">
      <c r="A4" s="154"/>
      <c r="B4" s="154"/>
      <c r="C4" s="154"/>
      <c r="D4" s="154"/>
      <c r="E4" s="154"/>
      <c r="F4" s="154"/>
    </row>
    <row r="5" spans="1:10" x14ac:dyDescent="0.25">
      <c r="A5" s="1246" t="s">
        <v>683</v>
      </c>
      <c r="B5" s="1246" t="s">
        <v>684</v>
      </c>
      <c r="C5" s="1542" t="s">
        <v>988</v>
      </c>
      <c r="D5" s="1543"/>
      <c r="E5" s="1543"/>
      <c r="F5" s="1543"/>
      <c r="G5" s="1543" t="s">
        <v>1243</v>
      </c>
      <c r="H5" s="1543"/>
      <c r="I5" s="1543"/>
      <c r="J5" s="1544"/>
    </row>
    <row r="6" spans="1:10" s="353" customFormat="1" x14ac:dyDescent="0.25">
      <c r="A6" s="1246"/>
      <c r="B6" s="1246"/>
      <c r="C6" s="1542" t="s">
        <v>1077</v>
      </c>
      <c r="D6" s="1543"/>
      <c r="E6" s="1543"/>
      <c r="F6" s="1544"/>
      <c r="G6" s="1542" t="s">
        <v>1078</v>
      </c>
      <c r="H6" s="1543"/>
      <c r="I6" s="1543"/>
      <c r="J6" s="1544"/>
    </row>
    <row r="7" spans="1:10" ht="75" x14ac:dyDescent="0.25">
      <c r="A7" s="1246"/>
      <c r="B7" s="1246"/>
      <c r="C7" s="130" t="s">
        <v>685</v>
      </c>
      <c r="D7" s="130" t="s">
        <v>686</v>
      </c>
      <c r="E7" s="130" t="s">
        <v>687</v>
      </c>
      <c r="F7" s="130" t="s">
        <v>688</v>
      </c>
      <c r="G7" s="130" t="s">
        <v>685</v>
      </c>
      <c r="H7" s="130" t="s">
        <v>686</v>
      </c>
      <c r="I7" s="130" t="s">
        <v>687</v>
      </c>
      <c r="J7" s="130" t="s">
        <v>688</v>
      </c>
    </row>
    <row r="8" spans="1:10" s="555" customFormat="1" ht="45" x14ac:dyDescent="0.25">
      <c r="A8" s="448">
        <v>1</v>
      </c>
      <c r="B8" s="18" t="s">
        <v>1029</v>
      </c>
      <c r="C8" s="552"/>
      <c r="D8" s="552"/>
      <c r="E8" s="552"/>
      <c r="F8" s="552"/>
      <c r="G8" s="552"/>
      <c r="H8" s="552"/>
      <c r="I8" s="552"/>
      <c r="J8" s="552"/>
    </row>
    <row r="9" spans="1:10" ht="45" x14ac:dyDescent="0.25">
      <c r="A9" s="49">
        <v>2</v>
      </c>
      <c r="B9" s="18" t="s">
        <v>718</v>
      </c>
      <c r="C9" s="6">
        <v>10</v>
      </c>
      <c r="D9" s="6">
        <v>1</v>
      </c>
      <c r="E9" s="1212">
        <v>3.8194444444444441E-2</v>
      </c>
      <c r="F9" s="1212">
        <v>3.8194444444444441E-2</v>
      </c>
      <c r="G9" s="6">
        <v>10</v>
      </c>
      <c r="H9" s="6">
        <v>2</v>
      </c>
      <c r="I9" s="1213">
        <v>0.10208333333333335</v>
      </c>
      <c r="J9" s="1213">
        <v>5.1041666666666673E-2</v>
      </c>
    </row>
    <row r="10" spans="1:10" ht="45" x14ac:dyDescent="0.25">
      <c r="A10" s="49">
        <v>3</v>
      </c>
      <c r="B10" s="18" t="s">
        <v>719</v>
      </c>
      <c r="C10" s="6"/>
      <c r="D10" s="6"/>
      <c r="E10" s="6"/>
      <c r="F10" s="6"/>
      <c r="G10" s="6"/>
      <c r="H10" s="6"/>
      <c r="I10" s="6"/>
      <c r="J10" s="6"/>
    </row>
    <row r="11" spans="1:10" ht="45" x14ac:dyDescent="0.25">
      <c r="A11" s="49">
        <v>4</v>
      </c>
      <c r="B11" s="18" t="s">
        <v>720</v>
      </c>
      <c r="C11" s="6"/>
      <c r="D11" s="6"/>
      <c r="E11" s="6"/>
      <c r="F11" s="6"/>
      <c r="G11" s="6"/>
      <c r="H11" s="6"/>
      <c r="I11" s="6"/>
      <c r="J11" s="6"/>
    </row>
    <row r="12" spans="1:10" ht="21" customHeight="1" x14ac:dyDescent="0.25"/>
    <row r="13" spans="1:10" ht="21" customHeight="1" x14ac:dyDescent="0.25"/>
    <row r="14" spans="1:10" ht="21" customHeight="1" x14ac:dyDescent="0.25">
      <c r="H14" s="1335"/>
      <c r="I14" s="1335"/>
      <c r="J14" s="1335"/>
    </row>
    <row r="15" spans="1:10" ht="21" customHeight="1" x14ac:dyDescent="0.25"/>
  </sheetData>
  <mergeCells count="8">
    <mergeCell ref="H14:J14"/>
    <mergeCell ref="A5:A7"/>
    <mergeCell ref="B5:B7"/>
    <mergeCell ref="C5:F5"/>
    <mergeCell ref="A1:B1"/>
    <mergeCell ref="C6:F6"/>
    <mergeCell ref="G6:J6"/>
    <mergeCell ref="G5:J5"/>
  </mergeCells>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0"/>
    <pageSetUpPr fitToPage="1"/>
  </sheetPr>
  <dimension ref="A1:J178"/>
  <sheetViews>
    <sheetView showGridLines="0" view="pageBreakPreview" zoomScaleNormal="100" zoomScaleSheetLayoutView="100" workbookViewId="0">
      <selection activeCell="C2" sqref="C2"/>
    </sheetView>
  </sheetViews>
  <sheetFormatPr defaultRowHeight="15" x14ac:dyDescent="0.25"/>
  <cols>
    <col min="1" max="1" width="9" customWidth="1"/>
    <col min="2" max="2" width="59.85546875" customWidth="1"/>
    <col min="3" max="8" width="9.85546875" customWidth="1"/>
    <col min="9" max="10" width="9.85546875" style="766" customWidth="1"/>
    <col min="216" max="216" width="9" customWidth="1"/>
    <col min="217" max="217" width="68.28515625" customWidth="1"/>
    <col min="472" max="472" width="9" customWidth="1"/>
    <col min="473" max="473" width="68.28515625" customWidth="1"/>
    <col min="728" max="728" width="9" customWidth="1"/>
    <col min="729" max="729" width="68.28515625" customWidth="1"/>
    <col min="984" max="984" width="9" customWidth="1"/>
    <col min="985" max="985" width="68.28515625" customWidth="1"/>
    <col min="1240" max="1240" width="9" customWidth="1"/>
    <col min="1241" max="1241" width="68.28515625" customWidth="1"/>
    <col min="1496" max="1496" width="9" customWidth="1"/>
    <col min="1497" max="1497" width="68.28515625" customWidth="1"/>
    <col min="1752" max="1752" width="9" customWidth="1"/>
    <col min="1753" max="1753" width="68.28515625" customWidth="1"/>
    <col min="2008" max="2008" width="9" customWidth="1"/>
    <col min="2009" max="2009" width="68.28515625" customWidth="1"/>
    <col min="2264" max="2264" width="9" customWidth="1"/>
    <col min="2265" max="2265" width="68.28515625" customWidth="1"/>
    <col min="2520" max="2520" width="9" customWidth="1"/>
    <col min="2521" max="2521" width="68.28515625" customWidth="1"/>
    <col min="2776" max="2776" width="9" customWidth="1"/>
    <col min="2777" max="2777" width="68.28515625" customWidth="1"/>
    <col min="3032" max="3032" width="9" customWidth="1"/>
    <col min="3033" max="3033" width="68.28515625" customWidth="1"/>
    <col min="3288" max="3288" width="9" customWidth="1"/>
    <col min="3289" max="3289" width="68.28515625" customWidth="1"/>
    <col min="3544" max="3544" width="9" customWidth="1"/>
    <col min="3545" max="3545" width="68.28515625" customWidth="1"/>
    <col min="3800" max="3800" width="9" customWidth="1"/>
    <col min="3801" max="3801" width="68.28515625" customWidth="1"/>
    <col min="4056" max="4056" width="9" customWidth="1"/>
    <col min="4057" max="4057" width="68.28515625" customWidth="1"/>
    <col min="4312" max="4312" width="9" customWidth="1"/>
    <col min="4313" max="4313" width="68.28515625" customWidth="1"/>
    <col min="4568" max="4568" width="9" customWidth="1"/>
    <col min="4569" max="4569" width="68.28515625" customWidth="1"/>
    <col min="4824" max="4824" width="9" customWidth="1"/>
    <col min="4825" max="4825" width="68.28515625" customWidth="1"/>
    <col min="5080" max="5080" width="9" customWidth="1"/>
    <col min="5081" max="5081" width="68.28515625" customWidth="1"/>
    <col min="5336" max="5336" width="9" customWidth="1"/>
    <col min="5337" max="5337" width="68.28515625" customWidth="1"/>
    <col min="5592" max="5592" width="9" customWidth="1"/>
    <col min="5593" max="5593" width="68.28515625" customWidth="1"/>
    <col min="5848" max="5848" width="9" customWidth="1"/>
    <col min="5849" max="5849" width="68.28515625" customWidth="1"/>
    <col min="6104" max="6104" width="9" customWidth="1"/>
    <col min="6105" max="6105" width="68.28515625" customWidth="1"/>
    <col min="6360" max="6360" width="9" customWidth="1"/>
    <col min="6361" max="6361" width="68.28515625" customWidth="1"/>
    <col min="6616" max="6616" width="9" customWidth="1"/>
    <col min="6617" max="6617" width="68.28515625" customWidth="1"/>
    <col min="6872" max="6872" width="9" customWidth="1"/>
    <col min="6873" max="6873" width="68.28515625" customWidth="1"/>
    <col min="7128" max="7128" width="9" customWidth="1"/>
    <col min="7129" max="7129" width="68.28515625" customWidth="1"/>
    <col min="7384" max="7384" width="9" customWidth="1"/>
    <col min="7385" max="7385" width="68.28515625" customWidth="1"/>
    <col min="7640" max="7640" width="9" customWidth="1"/>
    <col min="7641" max="7641" width="68.28515625" customWidth="1"/>
    <col min="7896" max="7896" width="9" customWidth="1"/>
    <col min="7897" max="7897" width="68.28515625" customWidth="1"/>
    <col min="8152" max="8152" width="9" customWidth="1"/>
    <col min="8153" max="8153" width="68.28515625" customWidth="1"/>
    <col min="8408" max="8408" width="9" customWidth="1"/>
    <col min="8409" max="8409" width="68.28515625" customWidth="1"/>
    <col min="8664" max="8664" width="9" customWidth="1"/>
    <col min="8665" max="8665" width="68.28515625" customWidth="1"/>
    <col min="8920" max="8920" width="9" customWidth="1"/>
    <col min="8921" max="8921" width="68.28515625" customWidth="1"/>
    <col min="9176" max="9176" width="9" customWidth="1"/>
    <col min="9177" max="9177" width="68.28515625" customWidth="1"/>
    <col min="9432" max="9432" width="9" customWidth="1"/>
    <col min="9433" max="9433" width="68.28515625" customWidth="1"/>
    <col min="9688" max="9688" width="9" customWidth="1"/>
    <col min="9689" max="9689" width="68.28515625" customWidth="1"/>
    <col min="9944" max="9944" width="9" customWidth="1"/>
    <col min="9945" max="9945" width="68.28515625" customWidth="1"/>
    <col min="10200" max="10200" width="9" customWidth="1"/>
    <col min="10201" max="10201" width="68.28515625" customWidth="1"/>
    <col min="10456" max="10456" width="9" customWidth="1"/>
    <col min="10457" max="10457" width="68.28515625" customWidth="1"/>
    <col min="10712" max="10712" width="9" customWidth="1"/>
    <col min="10713" max="10713" width="68.28515625" customWidth="1"/>
    <col min="10968" max="10968" width="9" customWidth="1"/>
    <col min="10969" max="10969" width="68.28515625" customWidth="1"/>
    <col min="11224" max="11224" width="9" customWidth="1"/>
    <col min="11225" max="11225" width="68.28515625" customWidth="1"/>
    <col min="11480" max="11480" width="9" customWidth="1"/>
    <col min="11481" max="11481" width="68.28515625" customWidth="1"/>
    <col min="11736" max="11736" width="9" customWidth="1"/>
    <col min="11737" max="11737" width="68.28515625" customWidth="1"/>
    <col min="11992" max="11992" width="9" customWidth="1"/>
    <col min="11993" max="11993" width="68.28515625" customWidth="1"/>
    <col min="12248" max="12248" width="9" customWidth="1"/>
    <col min="12249" max="12249" width="68.28515625" customWidth="1"/>
    <col min="12504" max="12504" width="9" customWidth="1"/>
    <col min="12505" max="12505" width="68.28515625" customWidth="1"/>
    <col min="12760" max="12760" width="9" customWidth="1"/>
    <col min="12761" max="12761" width="68.28515625" customWidth="1"/>
    <col min="13016" max="13016" width="9" customWidth="1"/>
    <col min="13017" max="13017" width="68.28515625" customWidth="1"/>
    <col min="13272" max="13272" width="9" customWidth="1"/>
    <col min="13273" max="13273" width="68.28515625" customWidth="1"/>
    <col min="13528" max="13528" width="9" customWidth="1"/>
    <col min="13529" max="13529" width="68.28515625" customWidth="1"/>
    <col min="13784" max="13784" width="9" customWidth="1"/>
    <col min="13785" max="13785" width="68.28515625" customWidth="1"/>
    <col min="14040" max="14040" width="9" customWidth="1"/>
    <col min="14041" max="14041" width="68.28515625" customWidth="1"/>
    <col min="14296" max="14296" width="9" customWidth="1"/>
    <col min="14297" max="14297" width="68.28515625" customWidth="1"/>
    <col min="14552" max="14552" width="9" customWidth="1"/>
    <col min="14553" max="14553" width="68.28515625" customWidth="1"/>
    <col min="14808" max="14808" width="9" customWidth="1"/>
    <col min="14809" max="14809" width="68.28515625" customWidth="1"/>
    <col min="15064" max="15064" width="9" customWidth="1"/>
    <col min="15065" max="15065" width="68.28515625" customWidth="1"/>
    <col min="15320" max="15320" width="9" customWidth="1"/>
    <col min="15321" max="15321" width="68.28515625" customWidth="1"/>
    <col min="15576" max="15576" width="9" customWidth="1"/>
    <col min="15577" max="15577" width="68.28515625" customWidth="1"/>
    <col min="15832" max="15832" width="9" customWidth="1"/>
    <col min="15833" max="15833" width="68.28515625" customWidth="1"/>
    <col min="16088" max="16088" width="9" customWidth="1"/>
    <col min="16089" max="16089" width="68.28515625" customWidth="1"/>
  </cols>
  <sheetData>
    <row r="1" spans="1:10" s="421" customFormat="1" x14ac:dyDescent="0.25">
      <c r="A1" s="1280" t="s">
        <v>904</v>
      </c>
      <c r="B1" s="1280"/>
      <c r="I1" s="766"/>
      <c r="J1" s="766"/>
    </row>
    <row r="2" spans="1:10" ht="21" customHeight="1" x14ac:dyDescent="0.25">
      <c r="A2" s="633" t="s">
        <v>47</v>
      </c>
      <c r="B2" s="633"/>
      <c r="C2" s="633" t="str">
        <f>'P4'!E2</f>
        <v>Rosa Power Supply Company Limited</v>
      </c>
      <c r="D2" s="633"/>
      <c r="E2" s="633"/>
      <c r="F2" s="633"/>
      <c r="G2" s="633"/>
      <c r="H2" s="633"/>
      <c r="I2" s="753"/>
      <c r="J2" s="753"/>
    </row>
    <row r="3" spans="1:10" ht="21" customHeight="1" x14ac:dyDescent="0.25">
      <c r="A3" s="812" t="s">
        <v>704</v>
      </c>
      <c r="B3" s="812"/>
      <c r="C3" s="812"/>
      <c r="D3" s="812"/>
      <c r="E3" s="812"/>
      <c r="F3" s="812"/>
      <c r="G3" s="812"/>
      <c r="H3" s="812"/>
      <c r="I3" s="759"/>
      <c r="J3" s="759"/>
    </row>
    <row r="4" spans="1:10" ht="21" customHeight="1" x14ac:dyDescent="0.25">
      <c r="A4" s="154"/>
      <c r="B4" s="154"/>
      <c r="C4" s="154"/>
      <c r="D4" s="154"/>
      <c r="E4" s="154"/>
      <c r="F4" s="154"/>
    </row>
    <row r="5" spans="1:10" x14ac:dyDescent="0.25">
      <c r="A5" s="1242" t="s">
        <v>384</v>
      </c>
      <c r="B5" s="1242" t="s">
        <v>689</v>
      </c>
      <c r="C5" s="1265" t="s">
        <v>968</v>
      </c>
      <c r="D5" s="1272"/>
      <c r="E5" s="1272"/>
      <c r="F5" s="1272"/>
      <c r="G5" s="1272"/>
      <c r="H5" s="1266"/>
      <c r="I5" s="1265" t="s">
        <v>1243</v>
      </c>
      <c r="J5" s="1266"/>
    </row>
    <row r="6" spans="1:10" s="353" customFormat="1" ht="15" customHeight="1" x14ac:dyDescent="0.25">
      <c r="A6" s="1248"/>
      <c r="B6" s="1248"/>
      <c r="C6" s="1265" t="s">
        <v>1075</v>
      </c>
      <c r="D6" s="1266"/>
      <c r="E6" s="1265" t="s">
        <v>1076</v>
      </c>
      <c r="F6" s="1266"/>
      <c r="G6" s="1265" t="s">
        <v>1077</v>
      </c>
      <c r="H6" s="1266"/>
      <c r="I6" s="1265" t="s">
        <v>1078</v>
      </c>
      <c r="J6" s="1266"/>
    </row>
    <row r="7" spans="1:10" x14ac:dyDescent="0.25">
      <c r="A7" s="1545"/>
      <c r="B7" s="1545"/>
      <c r="C7" s="1265" t="s">
        <v>976</v>
      </c>
      <c r="D7" s="1266"/>
      <c r="E7" s="1265" t="s">
        <v>976</v>
      </c>
      <c r="F7" s="1266"/>
      <c r="G7" s="1265" t="s">
        <v>976</v>
      </c>
      <c r="H7" s="1266"/>
      <c r="I7" s="1265" t="s">
        <v>979</v>
      </c>
      <c r="J7" s="1266"/>
    </row>
    <row r="8" spans="1:10" ht="57.75" customHeight="1" x14ac:dyDescent="0.25">
      <c r="A8" s="1545"/>
      <c r="B8" s="1545"/>
      <c r="C8" s="790" t="s">
        <v>690</v>
      </c>
      <c r="D8" s="366" t="s">
        <v>691</v>
      </c>
      <c r="E8" s="790" t="s">
        <v>690</v>
      </c>
      <c r="F8" s="366" t="s">
        <v>691</v>
      </c>
      <c r="G8" s="790" t="s">
        <v>690</v>
      </c>
      <c r="H8" s="366" t="s">
        <v>691</v>
      </c>
      <c r="I8" s="790" t="s">
        <v>690</v>
      </c>
      <c r="J8" s="366" t="s">
        <v>691</v>
      </c>
    </row>
    <row r="9" spans="1:10" ht="31.5" customHeight="1" x14ac:dyDescent="0.25">
      <c r="A9" s="48" t="s">
        <v>162</v>
      </c>
      <c r="B9" s="19" t="s">
        <v>692</v>
      </c>
      <c r="C9" s="277"/>
      <c r="D9" s="277"/>
      <c r="E9" s="277"/>
      <c r="F9" s="277"/>
      <c r="G9" s="277"/>
      <c r="H9" s="277"/>
      <c r="I9" s="277"/>
      <c r="J9" s="277"/>
    </row>
    <row r="10" spans="1:10" ht="21" customHeight="1" x14ac:dyDescent="0.25">
      <c r="A10" s="49" t="s">
        <v>407</v>
      </c>
      <c r="B10" s="6" t="s">
        <v>693</v>
      </c>
      <c r="C10" s="177"/>
      <c r="D10" s="177"/>
      <c r="E10" s="177"/>
      <c r="F10" s="177"/>
      <c r="G10" s="177"/>
      <c r="H10" s="177"/>
      <c r="I10" s="177"/>
      <c r="J10" s="177"/>
    </row>
    <row r="11" spans="1:10" ht="21" customHeight="1" x14ac:dyDescent="0.25">
      <c r="A11" s="49" t="s">
        <v>408</v>
      </c>
      <c r="B11" s="6" t="s">
        <v>694</v>
      </c>
      <c r="C11" s="177"/>
      <c r="D11" s="177"/>
      <c r="E11" s="177"/>
      <c r="F11" s="177"/>
      <c r="G11" s="177" t="s">
        <v>465</v>
      </c>
      <c r="H11" s="177" t="s">
        <v>465</v>
      </c>
      <c r="I11" s="1214">
        <v>2</v>
      </c>
      <c r="J11" s="1215">
        <v>0.10208333333333335</v>
      </c>
    </row>
    <row r="12" spans="1:10" ht="21" customHeight="1" x14ac:dyDescent="0.25">
      <c r="A12" s="49" t="s">
        <v>413</v>
      </c>
      <c r="B12" s="6" t="s">
        <v>695</v>
      </c>
      <c r="C12" s="177"/>
      <c r="D12" s="177"/>
      <c r="E12" s="177"/>
      <c r="F12" s="177"/>
      <c r="G12" s="177"/>
      <c r="H12" s="177"/>
      <c r="I12" s="177"/>
      <c r="J12" s="177"/>
    </row>
    <row r="13" spans="1:10" ht="21" customHeight="1" x14ac:dyDescent="0.25">
      <c r="A13" s="49" t="s">
        <v>630</v>
      </c>
      <c r="B13" s="6" t="s">
        <v>696</v>
      </c>
      <c r="C13" s="177"/>
      <c r="D13" s="177"/>
      <c r="E13" s="177"/>
      <c r="F13" s="177"/>
      <c r="G13" s="177"/>
      <c r="H13" s="177"/>
      <c r="I13" s="177"/>
      <c r="J13" s="177"/>
    </row>
    <row r="14" spans="1:10" ht="21" customHeight="1" x14ac:dyDescent="0.25">
      <c r="A14" s="49" t="s">
        <v>631</v>
      </c>
      <c r="B14" s="6" t="s">
        <v>697</v>
      </c>
      <c r="C14" s="177"/>
      <c r="D14" s="177"/>
      <c r="E14" s="177"/>
      <c r="F14" s="177"/>
      <c r="G14" s="177"/>
      <c r="H14" s="177"/>
      <c r="I14" s="177"/>
      <c r="J14" s="177"/>
    </row>
    <row r="15" spans="1:10" ht="21" customHeight="1" x14ac:dyDescent="0.25">
      <c r="A15" s="49" t="s">
        <v>703</v>
      </c>
      <c r="B15" s="6" t="s">
        <v>698</v>
      </c>
      <c r="C15" s="177"/>
      <c r="D15" s="177"/>
      <c r="E15" s="177"/>
      <c r="F15" s="177"/>
      <c r="G15" s="177"/>
      <c r="H15" s="177"/>
      <c r="I15" s="177"/>
      <c r="J15" s="177"/>
    </row>
    <row r="16" spans="1:10" ht="21" customHeight="1" x14ac:dyDescent="0.25">
      <c r="A16" s="49" t="s">
        <v>843</v>
      </c>
      <c r="B16" s="6" t="s">
        <v>699</v>
      </c>
      <c r="C16" s="177"/>
      <c r="D16" s="177"/>
      <c r="E16" s="177"/>
      <c r="F16" s="177"/>
      <c r="G16" s="177"/>
      <c r="H16" s="177"/>
      <c r="I16" s="177"/>
      <c r="J16" s="177"/>
    </row>
    <row r="17" spans="1:10" ht="21" customHeight="1" x14ac:dyDescent="0.25">
      <c r="A17" s="49" t="s">
        <v>844</v>
      </c>
      <c r="B17" s="6" t="s">
        <v>700</v>
      </c>
      <c r="C17" s="177"/>
      <c r="D17" s="177"/>
      <c r="E17" s="177"/>
      <c r="F17" s="177"/>
      <c r="G17" s="177"/>
      <c r="H17" s="177"/>
      <c r="I17" s="177"/>
      <c r="J17" s="177"/>
    </row>
    <row r="18" spans="1:10" ht="21" customHeight="1" x14ac:dyDescent="0.25">
      <c r="A18" s="49" t="s">
        <v>845</v>
      </c>
      <c r="B18" s="6" t="s">
        <v>701</v>
      </c>
      <c r="C18" s="177"/>
      <c r="D18" s="177"/>
      <c r="E18" s="177"/>
      <c r="F18" s="177"/>
      <c r="G18" s="177"/>
      <c r="H18" s="177"/>
      <c r="I18" s="177"/>
      <c r="J18" s="177"/>
    </row>
    <row r="19" spans="1:10" ht="21" customHeight="1" x14ac:dyDescent="0.25">
      <c r="A19" s="49"/>
      <c r="B19" s="6"/>
      <c r="C19" s="177"/>
      <c r="D19" s="177"/>
      <c r="E19" s="177"/>
      <c r="F19" s="177"/>
      <c r="G19" s="177"/>
      <c r="H19" s="177"/>
      <c r="I19" s="177"/>
      <c r="J19" s="177"/>
    </row>
    <row r="20" spans="1:10" ht="21" customHeight="1" x14ac:dyDescent="0.25">
      <c r="A20" s="48" t="s">
        <v>173</v>
      </c>
      <c r="B20" s="45" t="s">
        <v>702</v>
      </c>
      <c r="C20" s="1550"/>
      <c r="D20" s="1551"/>
      <c r="E20" s="1550"/>
      <c r="F20" s="1551"/>
      <c r="G20" s="1550"/>
      <c r="H20" s="1551"/>
      <c r="I20" s="791"/>
      <c r="J20" s="791"/>
    </row>
    <row r="21" spans="1:10" ht="21" customHeight="1" x14ac:dyDescent="0.25">
      <c r="A21" s="48"/>
      <c r="B21" s="45"/>
      <c r="C21" s="145"/>
      <c r="D21" s="145"/>
      <c r="E21" s="145"/>
      <c r="F21" s="145"/>
      <c r="G21" s="145"/>
      <c r="H21" s="145"/>
      <c r="I21" s="145"/>
      <c r="J21" s="145"/>
    </row>
    <row r="22" spans="1:10" ht="27.75" customHeight="1" x14ac:dyDescent="0.25">
      <c r="A22" s="48" t="s">
        <v>252</v>
      </c>
      <c r="B22" s="19" t="s">
        <v>1010</v>
      </c>
      <c r="C22" s="277"/>
      <c r="D22" s="277"/>
      <c r="E22" s="277"/>
      <c r="F22" s="277"/>
      <c r="G22" s="277"/>
      <c r="H22" s="277"/>
      <c r="I22" s="277"/>
      <c r="J22" s="277"/>
    </row>
    <row r="23" spans="1:10" ht="21" customHeight="1" x14ac:dyDescent="0.25">
      <c r="A23" s="49" t="s">
        <v>407</v>
      </c>
      <c r="B23" s="6"/>
      <c r="C23" s="177"/>
      <c r="D23" s="177"/>
      <c r="E23" s="177"/>
      <c r="F23" s="177"/>
      <c r="G23" s="177"/>
      <c r="H23" s="177"/>
      <c r="I23" s="177"/>
      <c r="J23" s="177"/>
    </row>
    <row r="24" spans="1:10" ht="21" customHeight="1" x14ac:dyDescent="0.25">
      <c r="A24" s="49" t="s">
        <v>408</v>
      </c>
      <c r="B24" s="6"/>
      <c r="C24" s="177"/>
      <c r="D24" s="177"/>
      <c r="E24" s="177"/>
      <c r="F24" s="177"/>
      <c r="G24" s="177"/>
      <c r="H24" s="177"/>
      <c r="I24" s="177"/>
      <c r="J24" s="177"/>
    </row>
    <row r="25" spans="1:10" ht="21" customHeight="1" x14ac:dyDescent="0.25">
      <c r="A25" s="49" t="s">
        <v>413</v>
      </c>
      <c r="B25" s="6"/>
      <c r="C25" s="177"/>
      <c r="D25" s="177"/>
      <c r="E25" s="177"/>
      <c r="F25" s="177"/>
      <c r="G25" s="177"/>
      <c r="H25" s="177"/>
      <c r="I25" s="177"/>
      <c r="J25" s="177"/>
    </row>
    <row r="26" spans="1:10" ht="21" customHeight="1" x14ac:dyDescent="0.25"/>
    <row r="27" spans="1:10" ht="21" customHeight="1" x14ac:dyDescent="0.25"/>
    <row r="28" spans="1:10" ht="21" customHeight="1" x14ac:dyDescent="0.25"/>
    <row r="29" spans="1:10" ht="21" customHeight="1" x14ac:dyDescent="0.25"/>
    <row r="30" spans="1:10" ht="21" customHeight="1" x14ac:dyDescent="0.25"/>
    <row r="31" spans="1:10" ht="21" customHeight="1" x14ac:dyDescent="0.25"/>
    <row r="32" spans="1:10"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row r="128"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sheetData>
  <mergeCells count="16">
    <mergeCell ref="A1:B1"/>
    <mergeCell ref="I7:J7"/>
    <mergeCell ref="C6:D6"/>
    <mergeCell ref="E6:F6"/>
    <mergeCell ref="G6:H6"/>
    <mergeCell ref="I5:J5"/>
    <mergeCell ref="I6:J6"/>
    <mergeCell ref="G20:H20"/>
    <mergeCell ref="A5:A8"/>
    <mergeCell ref="B5:B8"/>
    <mergeCell ref="C20:D20"/>
    <mergeCell ref="E20:F20"/>
    <mergeCell ref="C7:D7"/>
    <mergeCell ref="E7:F7"/>
    <mergeCell ref="C5:H5"/>
    <mergeCell ref="G7:H7"/>
  </mergeCells>
  <pageMargins left="0.7" right="0.7" top="0.75" bottom="0.75" header="0.3" footer="0.3"/>
  <pageSetup paperSize="9" scale="88"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0"/>
    <pageSetUpPr fitToPage="1"/>
  </sheetPr>
  <dimension ref="A1:V19"/>
  <sheetViews>
    <sheetView showGridLines="0" view="pageBreakPreview" zoomScaleNormal="100" zoomScaleSheetLayoutView="100" workbookViewId="0">
      <selection activeCell="D2" sqref="D2"/>
    </sheetView>
  </sheetViews>
  <sheetFormatPr defaultRowHeight="15" x14ac:dyDescent="0.25"/>
  <cols>
    <col min="2" max="2" width="19" customWidth="1"/>
    <col min="3" max="3" width="12.28515625" customWidth="1"/>
    <col min="4" max="4" width="15.42578125" customWidth="1"/>
    <col min="5" max="5" width="11.85546875" customWidth="1"/>
    <col min="6" max="6" width="14.28515625" customWidth="1"/>
    <col min="7" max="7" width="10.140625" customWidth="1"/>
    <col min="8" max="8" width="14" customWidth="1"/>
    <col min="9" max="9" width="13.140625" customWidth="1"/>
    <col min="10" max="10" width="15" customWidth="1"/>
  </cols>
  <sheetData>
    <row r="1" spans="1:22" s="444" customFormat="1" x14ac:dyDescent="0.25">
      <c r="A1" s="450" t="s">
        <v>1023</v>
      </c>
    </row>
    <row r="2" spans="1:22" ht="21" customHeight="1" x14ac:dyDescent="0.25">
      <c r="A2" s="633" t="s">
        <v>47</v>
      </c>
      <c r="B2" s="633"/>
      <c r="C2" s="633"/>
      <c r="D2" s="633" t="str">
        <f>'P5'!C2</f>
        <v>Rosa Power Supply Company Limited</v>
      </c>
      <c r="E2" s="633"/>
      <c r="F2" s="633"/>
      <c r="G2" s="633"/>
      <c r="H2" s="633"/>
      <c r="I2" s="633"/>
      <c r="J2" s="633"/>
    </row>
    <row r="3" spans="1:22" ht="21" customHeight="1" x14ac:dyDescent="0.25">
      <c r="A3" s="812" t="s">
        <v>705</v>
      </c>
      <c r="B3" s="812"/>
      <c r="C3" s="812"/>
      <c r="D3" s="812"/>
      <c r="E3" s="812"/>
      <c r="F3" s="812"/>
      <c r="G3" s="812"/>
      <c r="H3" s="812"/>
      <c r="I3" s="1314"/>
      <c r="J3" s="1314"/>
    </row>
    <row r="4" spans="1:22" ht="21" customHeight="1" x14ac:dyDescent="0.25">
      <c r="B4" s="154"/>
      <c r="C4" s="154"/>
      <c r="D4" s="154"/>
      <c r="E4" s="154"/>
      <c r="F4" s="154"/>
    </row>
    <row r="5" spans="1:22" x14ac:dyDescent="0.25">
      <c r="A5" s="1240" t="s">
        <v>706</v>
      </c>
      <c r="B5" s="1240" t="s">
        <v>707</v>
      </c>
      <c r="C5" s="1265" t="s">
        <v>968</v>
      </c>
      <c r="D5" s="1272"/>
      <c r="E5" s="1272"/>
      <c r="F5" s="1272"/>
      <c r="G5" s="1272"/>
      <c r="H5" s="1266"/>
      <c r="I5" s="1378" t="s">
        <v>1243</v>
      </c>
      <c r="J5" s="1282"/>
      <c r="K5" s="1552"/>
      <c r="L5" s="1552"/>
      <c r="M5" s="1552"/>
      <c r="N5" s="1552"/>
      <c r="O5" s="1552"/>
      <c r="P5" s="1552"/>
      <c r="Q5" s="1552"/>
      <c r="R5" s="1552"/>
      <c r="S5" s="1552"/>
      <c r="T5" s="1552"/>
      <c r="U5" s="1552"/>
      <c r="V5" s="1552"/>
    </row>
    <row r="6" spans="1:22" s="353" customFormat="1" x14ac:dyDescent="0.25">
      <c r="A6" s="1465"/>
      <c r="B6" s="1465"/>
      <c r="C6" s="1265" t="s">
        <v>983</v>
      </c>
      <c r="D6" s="1266"/>
      <c r="E6" s="1265" t="s">
        <v>983</v>
      </c>
      <c r="F6" s="1266"/>
      <c r="G6" s="1265" t="s">
        <v>983</v>
      </c>
      <c r="H6" s="1266"/>
      <c r="I6" s="1265" t="s">
        <v>983</v>
      </c>
      <c r="J6" s="1266"/>
      <c r="K6" s="403"/>
      <c r="L6" s="403"/>
      <c r="M6" s="403"/>
      <c r="N6" s="403"/>
      <c r="O6" s="403"/>
      <c r="P6" s="403"/>
      <c r="Q6" s="403"/>
      <c r="R6" s="403"/>
      <c r="S6" s="403"/>
      <c r="T6" s="403"/>
      <c r="U6" s="403"/>
      <c r="V6" s="403"/>
    </row>
    <row r="7" spans="1:22" x14ac:dyDescent="0.25">
      <c r="A7" s="1465"/>
      <c r="B7" s="1465"/>
      <c r="C7" s="1265" t="s">
        <v>985</v>
      </c>
      <c r="D7" s="1266"/>
      <c r="E7" s="1265" t="s">
        <v>985</v>
      </c>
      <c r="F7" s="1266"/>
      <c r="G7" s="1265" t="s">
        <v>985</v>
      </c>
      <c r="H7" s="1266"/>
      <c r="I7" s="1299" t="s">
        <v>979</v>
      </c>
      <c r="J7" s="1300"/>
      <c r="K7" s="1552"/>
      <c r="L7" s="1552"/>
      <c r="M7" s="1552"/>
      <c r="N7" s="1552"/>
      <c r="O7" s="1552"/>
      <c r="P7" s="1552"/>
      <c r="Q7" s="1552"/>
      <c r="R7" s="1552"/>
      <c r="S7" s="1552"/>
      <c r="T7" s="1552"/>
      <c r="U7" s="1552"/>
      <c r="V7" s="1552"/>
    </row>
    <row r="8" spans="1:22" ht="45" x14ac:dyDescent="0.25">
      <c r="A8" s="1241"/>
      <c r="B8" s="1241"/>
      <c r="C8" s="556" t="s">
        <v>708</v>
      </c>
      <c r="D8" s="556" t="s">
        <v>709</v>
      </c>
      <c r="E8" s="556" t="s">
        <v>708</v>
      </c>
      <c r="F8" s="556" t="s">
        <v>709</v>
      </c>
      <c r="G8" s="556" t="s">
        <v>708</v>
      </c>
      <c r="H8" s="556" t="s">
        <v>709</v>
      </c>
      <c r="I8" s="556" t="s">
        <v>708</v>
      </c>
      <c r="J8" s="556" t="s">
        <v>709</v>
      </c>
    </row>
    <row r="9" spans="1:22" ht="21" customHeight="1" x14ac:dyDescent="0.25">
      <c r="A9" s="21">
        <v>1</v>
      </c>
      <c r="B9" s="16" t="s">
        <v>710</v>
      </c>
      <c r="C9" s="177"/>
      <c r="D9" s="177"/>
      <c r="E9" s="177"/>
      <c r="F9" s="177"/>
      <c r="G9" s="177"/>
      <c r="H9" s="177"/>
      <c r="I9" s="177"/>
      <c r="J9" s="177"/>
    </row>
    <row r="10" spans="1:22" ht="21" customHeight="1" x14ac:dyDescent="0.25">
      <c r="A10" s="21">
        <f>+A9+1</f>
        <v>2</v>
      </c>
      <c r="B10" s="16" t="s">
        <v>711</v>
      </c>
      <c r="C10" s="177"/>
      <c r="D10" s="177"/>
      <c r="E10" s="177"/>
      <c r="F10" s="177"/>
      <c r="G10" s="177"/>
      <c r="H10" s="177"/>
      <c r="I10" s="177"/>
      <c r="J10" s="177"/>
    </row>
    <row r="11" spans="1:22" ht="21" customHeight="1" x14ac:dyDescent="0.25">
      <c r="A11" s="21">
        <f t="shared" ref="A11:A15" si="0">+A10+1</f>
        <v>3</v>
      </c>
      <c r="B11" s="16" t="s">
        <v>712</v>
      </c>
      <c r="C11" s="177"/>
      <c r="D11" s="177"/>
      <c r="E11" s="177"/>
      <c r="F11" s="177"/>
      <c r="G11" s="177"/>
      <c r="H11" s="177"/>
      <c r="I11" s="177"/>
      <c r="J11" s="177"/>
    </row>
    <row r="12" spans="1:22" ht="21" customHeight="1" x14ac:dyDescent="0.25">
      <c r="A12" s="21">
        <f t="shared" si="0"/>
        <v>4</v>
      </c>
      <c r="B12" s="16" t="s">
        <v>713</v>
      </c>
      <c r="C12" s="177"/>
      <c r="D12" s="177"/>
      <c r="E12" s="177"/>
      <c r="F12" s="177"/>
      <c r="G12" s="177"/>
      <c r="H12" s="177"/>
      <c r="I12" s="177"/>
      <c r="J12" s="177"/>
    </row>
    <row r="13" spans="1:22" ht="21" customHeight="1" x14ac:dyDescent="0.25">
      <c r="A13" s="21">
        <f t="shared" si="0"/>
        <v>5</v>
      </c>
      <c r="B13" s="16" t="s">
        <v>714</v>
      </c>
      <c r="C13" s="177"/>
      <c r="D13" s="177"/>
      <c r="E13" s="177"/>
      <c r="F13" s="177"/>
      <c r="G13" s="177"/>
      <c r="H13" s="177"/>
      <c r="I13" s="177"/>
      <c r="J13" s="177"/>
    </row>
    <row r="14" spans="1:22" ht="21" customHeight="1" x14ac:dyDescent="0.25">
      <c r="A14" s="21">
        <f t="shared" si="0"/>
        <v>6</v>
      </c>
      <c r="B14" s="16" t="s">
        <v>715</v>
      </c>
      <c r="C14" s="177"/>
      <c r="D14" s="177"/>
      <c r="E14" s="177"/>
      <c r="F14" s="177"/>
      <c r="G14" s="177"/>
      <c r="H14" s="177"/>
      <c r="I14" s="177"/>
      <c r="J14" s="177"/>
    </row>
    <row r="15" spans="1:22" ht="21" customHeight="1" x14ac:dyDescent="0.25">
      <c r="A15" s="21">
        <f t="shared" si="0"/>
        <v>7</v>
      </c>
      <c r="B15" s="16" t="s">
        <v>716</v>
      </c>
      <c r="C15" s="177"/>
      <c r="D15" s="177"/>
      <c r="E15" s="177"/>
      <c r="F15" s="177"/>
      <c r="G15" s="177"/>
      <c r="H15" s="177"/>
      <c r="I15" s="177"/>
      <c r="J15" s="177"/>
    </row>
    <row r="16" spans="1:22" ht="21" customHeight="1" x14ac:dyDescent="0.25"/>
    <row r="17" spans="9:10" ht="21" customHeight="1" x14ac:dyDescent="0.25">
      <c r="I17" s="398"/>
      <c r="J17" s="398"/>
    </row>
    <row r="18" spans="9:10" ht="21" customHeight="1" x14ac:dyDescent="0.25"/>
    <row r="19" spans="9:10" ht="21" customHeight="1" x14ac:dyDescent="0.25"/>
  </sheetData>
  <mergeCells count="23">
    <mergeCell ref="A5:A8"/>
    <mergeCell ref="K5:L5"/>
    <mergeCell ref="M5:N5"/>
    <mergeCell ref="K7:L7"/>
    <mergeCell ref="B5:B8"/>
    <mergeCell ref="C5:H5"/>
    <mergeCell ref="C7:D7"/>
    <mergeCell ref="E7:F7"/>
    <mergeCell ref="G7:H7"/>
    <mergeCell ref="I7:J7"/>
    <mergeCell ref="I5:J5"/>
    <mergeCell ref="C6:D6"/>
    <mergeCell ref="E6:F6"/>
    <mergeCell ref="G6:H6"/>
    <mergeCell ref="I6:J6"/>
    <mergeCell ref="S7:T7"/>
    <mergeCell ref="U7:V7"/>
    <mergeCell ref="I3:J3"/>
    <mergeCell ref="Q5:V5"/>
    <mergeCell ref="M7:N7"/>
    <mergeCell ref="O5:P5"/>
    <mergeCell ref="O7:P7"/>
    <mergeCell ref="Q7:R7"/>
  </mergeCells>
  <pageMargins left="0.7" right="0.7" top="0.75" bottom="0.75" header="0.3" footer="0.3"/>
  <pageSetup paperSize="9" scale="97"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0"/>
    <pageSetUpPr fitToPage="1"/>
  </sheetPr>
  <dimension ref="A1:O37"/>
  <sheetViews>
    <sheetView showGridLines="0" view="pageBreakPreview" zoomScale="110" zoomScaleNormal="100" zoomScaleSheetLayoutView="110" workbookViewId="0">
      <selection activeCell="D2" sqref="D2"/>
    </sheetView>
  </sheetViews>
  <sheetFormatPr defaultRowHeight="15" x14ac:dyDescent="0.25"/>
  <cols>
    <col min="1" max="1" width="13.7109375" customWidth="1"/>
    <col min="2" max="2" width="14.85546875" customWidth="1"/>
    <col min="3" max="3" width="14.7109375" customWidth="1"/>
    <col min="4" max="15" width="9.28515625" customWidth="1"/>
    <col min="197" max="197" width="12" customWidth="1"/>
    <col min="198" max="198" width="13.42578125" bestFit="1" customWidth="1"/>
    <col min="199" max="199" width="11.85546875" customWidth="1"/>
    <col min="200" max="200" width="7.42578125" customWidth="1"/>
    <col min="201" max="201" width="7.28515625" customWidth="1"/>
    <col min="202" max="202" width="7" customWidth="1"/>
    <col min="203" max="203" width="5.28515625" bestFit="1" customWidth="1"/>
    <col min="204" max="204" width="6.140625" bestFit="1" customWidth="1"/>
    <col min="205" max="205" width="6.85546875" customWidth="1"/>
    <col min="206" max="206" width="7.5703125" customWidth="1"/>
    <col min="207" max="207" width="7" customWidth="1"/>
    <col min="208" max="208" width="6.140625" bestFit="1" customWidth="1"/>
    <col min="209" max="209" width="6.42578125" customWidth="1"/>
    <col min="453" max="453" width="12" customWidth="1"/>
    <col min="454" max="454" width="13.42578125" bestFit="1" customWidth="1"/>
    <col min="455" max="455" width="11.85546875" customWidth="1"/>
    <col min="456" max="456" width="7.42578125" customWidth="1"/>
    <col min="457" max="457" width="7.28515625" customWidth="1"/>
    <col min="458" max="458" width="7" customWidth="1"/>
    <col min="459" max="459" width="5.28515625" bestFit="1" customWidth="1"/>
    <col min="460" max="460" width="6.140625" bestFit="1" customWidth="1"/>
    <col min="461" max="461" width="6.85546875" customWidth="1"/>
    <col min="462" max="462" width="7.5703125" customWidth="1"/>
    <col min="463" max="463" width="7" customWidth="1"/>
    <col min="464" max="464" width="6.140625" bestFit="1" customWidth="1"/>
    <col min="465" max="465" width="6.42578125" customWidth="1"/>
    <col min="709" max="709" width="12" customWidth="1"/>
    <col min="710" max="710" width="13.42578125" bestFit="1" customWidth="1"/>
    <col min="711" max="711" width="11.85546875" customWidth="1"/>
    <col min="712" max="712" width="7.42578125" customWidth="1"/>
    <col min="713" max="713" width="7.28515625" customWidth="1"/>
    <col min="714" max="714" width="7" customWidth="1"/>
    <col min="715" max="715" width="5.28515625" bestFit="1" customWidth="1"/>
    <col min="716" max="716" width="6.140625" bestFit="1" customWidth="1"/>
    <col min="717" max="717" width="6.85546875" customWidth="1"/>
    <col min="718" max="718" width="7.5703125" customWidth="1"/>
    <col min="719" max="719" width="7" customWidth="1"/>
    <col min="720" max="720" width="6.140625" bestFit="1" customWidth="1"/>
    <col min="721" max="721" width="6.42578125" customWidth="1"/>
    <col min="965" max="965" width="12" customWidth="1"/>
    <col min="966" max="966" width="13.42578125" bestFit="1" customWidth="1"/>
    <col min="967" max="967" width="11.85546875" customWidth="1"/>
    <col min="968" max="968" width="7.42578125" customWidth="1"/>
    <col min="969" max="969" width="7.28515625" customWidth="1"/>
    <col min="970" max="970" width="7" customWidth="1"/>
    <col min="971" max="971" width="5.28515625" bestFit="1" customWidth="1"/>
    <col min="972" max="972" width="6.140625" bestFit="1" customWidth="1"/>
    <col min="973" max="973" width="6.85546875" customWidth="1"/>
    <col min="974" max="974" width="7.5703125" customWidth="1"/>
    <col min="975" max="975" width="7" customWidth="1"/>
    <col min="976" max="976" width="6.140625" bestFit="1" customWidth="1"/>
    <col min="977" max="977" width="6.42578125" customWidth="1"/>
    <col min="1221" max="1221" width="12" customWidth="1"/>
    <col min="1222" max="1222" width="13.42578125" bestFit="1" customWidth="1"/>
    <col min="1223" max="1223" width="11.85546875" customWidth="1"/>
    <col min="1224" max="1224" width="7.42578125" customWidth="1"/>
    <col min="1225" max="1225" width="7.28515625" customWidth="1"/>
    <col min="1226" max="1226" width="7" customWidth="1"/>
    <col min="1227" max="1227" width="5.28515625" bestFit="1" customWidth="1"/>
    <col min="1228" max="1228" width="6.140625" bestFit="1" customWidth="1"/>
    <col min="1229" max="1229" width="6.85546875" customWidth="1"/>
    <col min="1230" max="1230" width="7.5703125" customWidth="1"/>
    <col min="1231" max="1231" width="7" customWidth="1"/>
    <col min="1232" max="1232" width="6.140625" bestFit="1" customWidth="1"/>
    <col min="1233" max="1233" width="6.42578125" customWidth="1"/>
    <col min="1477" max="1477" width="12" customWidth="1"/>
    <col min="1478" max="1478" width="13.42578125" bestFit="1" customWidth="1"/>
    <col min="1479" max="1479" width="11.85546875" customWidth="1"/>
    <col min="1480" max="1480" width="7.42578125" customWidth="1"/>
    <col min="1481" max="1481" width="7.28515625" customWidth="1"/>
    <col min="1482" max="1482" width="7" customWidth="1"/>
    <col min="1483" max="1483" width="5.28515625" bestFit="1" customWidth="1"/>
    <col min="1484" max="1484" width="6.140625" bestFit="1" customWidth="1"/>
    <col min="1485" max="1485" width="6.85546875" customWidth="1"/>
    <col min="1486" max="1486" width="7.5703125" customWidth="1"/>
    <col min="1487" max="1487" width="7" customWidth="1"/>
    <col min="1488" max="1488" width="6.140625" bestFit="1" customWidth="1"/>
    <col min="1489" max="1489" width="6.42578125" customWidth="1"/>
    <col min="1733" max="1733" width="12" customWidth="1"/>
    <col min="1734" max="1734" width="13.42578125" bestFit="1" customWidth="1"/>
    <col min="1735" max="1735" width="11.85546875" customWidth="1"/>
    <col min="1736" max="1736" width="7.42578125" customWidth="1"/>
    <col min="1737" max="1737" width="7.28515625" customWidth="1"/>
    <col min="1738" max="1738" width="7" customWidth="1"/>
    <col min="1739" max="1739" width="5.28515625" bestFit="1" customWidth="1"/>
    <col min="1740" max="1740" width="6.140625" bestFit="1" customWidth="1"/>
    <col min="1741" max="1741" width="6.85546875" customWidth="1"/>
    <col min="1742" max="1742" width="7.5703125" customWidth="1"/>
    <col min="1743" max="1743" width="7" customWidth="1"/>
    <col min="1744" max="1744" width="6.140625" bestFit="1" customWidth="1"/>
    <col min="1745" max="1745" width="6.42578125" customWidth="1"/>
    <col min="1989" max="1989" width="12" customWidth="1"/>
    <col min="1990" max="1990" width="13.42578125" bestFit="1" customWidth="1"/>
    <col min="1991" max="1991" width="11.85546875" customWidth="1"/>
    <col min="1992" max="1992" width="7.42578125" customWidth="1"/>
    <col min="1993" max="1993" width="7.28515625" customWidth="1"/>
    <col min="1994" max="1994" width="7" customWidth="1"/>
    <col min="1995" max="1995" width="5.28515625" bestFit="1" customWidth="1"/>
    <col min="1996" max="1996" width="6.140625" bestFit="1" customWidth="1"/>
    <col min="1997" max="1997" width="6.85546875" customWidth="1"/>
    <col min="1998" max="1998" width="7.5703125" customWidth="1"/>
    <col min="1999" max="1999" width="7" customWidth="1"/>
    <col min="2000" max="2000" width="6.140625" bestFit="1" customWidth="1"/>
    <col min="2001" max="2001" width="6.42578125" customWidth="1"/>
    <col min="2245" max="2245" width="12" customWidth="1"/>
    <col min="2246" max="2246" width="13.42578125" bestFit="1" customWidth="1"/>
    <col min="2247" max="2247" width="11.85546875" customWidth="1"/>
    <col min="2248" max="2248" width="7.42578125" customWidth="1"/>
    <col min="2249" max="2249" width="7.28515625" customWidth="1"/>
    <col min="2250" max="2250" width="7" customWidth="1"/>
    <col min="2251" max="2251" width="5.28515625" bestFit="1" customWidth="1"/>
    <col min="2252" max="2252" width="6.140625" bestFit="1" customWidth="1"/>
    <col min="2253" max="2253" width="6.85546875" customWidth="1"/>
    <col min="2254" max="2254" width="7.5703125" customWidth="1"/>
    <col min="2255" max="2255" width="7" customWidth="1"/>
    <col min="2256" max="2256" width="6.140625" bestFit="1" customWidth="1"/>
    <col min="2257" max="2257" width="6.42578125" customWidth="1"/>
    <col min="2501" max="2501" width="12" customWidth="1"/>
    <col min="2502" max="2502" width="13.42578125" bestFit="1" customWidth="1"/>
    <col min="2503" max="2503" width="11.85546875" customWidth="1"/>
    <col min="2504" max="2504" width="7.42578125" customWidth="1"/>
    <col min="2505" max="2505" width="7.28515625" customWidth="1"/>
    <col min="2506" max="2506" width="7" customWidth="1"/>
    <col min="2507" max="2507" width="5.28515625" bestFit="1" customWidth="1"/>
    <col min="2508" max="2508" width="6.140625" bestFit="1" customWidth="1"/>
    <col min="2509" max="2509" width="6.85546875" customWidth="1"/>
    <col min="2510" max="2510" width="7.5703125" customWidth="1"/>
    <col min="2511" max="2511" width="7" customWidth="1"/>
    <col min="2512" max="2512" width="6.140625" bestFit="1" customWidth="1"/>
    <col min="2513" max="2513" width="6.42578125" customWidth="1"/>
    <col min="2757" max="2757" width="12" customWidth="1"/>
    <col min="2758" max="2758" width="13.42578125" bestFit="1" customWidth="1"/>
    <col min="2759" max="2759" width="11.85546875" customWidth="1"/>
    <col min="2760" max="2760" width="7.42578125" customWidth="1"/>
    <col min="2761" max="2761" width="7.28515625" customWidth="1"/>
    <col min="2762" max="2762" width="7" customWidth="1"/>
    <col min="2763" max="2763" width="5.28515625" bestFit="1" customWidth="1"/>
    <col min="2764" max="2764" width="6.140625" bestFit="1" customWidth="1"/>
    <col min="2765" max="2765" width="6.85546875" customWidth="1"/>
    <col min="2766" max="2766" width="7.5703125" customWidth="1"/>
    <col min="2767" max="2767" width="7" customWidth="1"/>
    <col min="2768" max="2768" width="6.140625" bestFit="1" customWidth="1"/>
    <col min="2769" max="2769" width="6.42578125" customWidth="1"/>
    <col min="3013" max="3013" width="12" customWidth="1"/>
    <col min="3014" max="3014" width="13.42578125" bestFit="1" customWidth="1"/>
    <col min="3015" max="3015" width="11.85546875" customWidth="1"/>
    <col min="3016" max="3016" width="7.42578125" customWidth="1"/>
    <col min="3017" max="3017" width="7.28515625" customWidth="1"/>
    <col min="3018" max="3018" width="7" customWidth="1"/>
    <col min="3019" max="3019" width="5.28515625" bestFit="1" customWidth="1"/>
    <col min="3020" max="3020" width="6.140625" bestFit="1" customWidth="1"/>
    <col min="3021" max="3021" width="6.85546875" customWidth="1"/>
    <col min="3022" max="3022" width="7.5703125" customWidth="1"/>
    <col min="3023" max="3023" width="7" customWidth="1"/>
    <col min="3024" max="3024" width="6.140625" bestFit="1" customWidth="1"/>
    <col min="3025" max="3025" width="6.42578125" customWidth="1"/>
    <col min="3269" max="3269" width="12" customWidth="1"/>
    <col min="3270" max="3270" width="13.42578125" bestFit="1" customWidth="1"/>
    <col min="3271" max="3271" width="11.85546875" customWidth="1"/>
    <col min="3272" max="3272" width="7.42578125" customWidth="1"/>
    <col min="3273" max="3273" width="7.28515625" customWidth="1"/>
    <col min="3274" max="3274" width="7" customWidth="1"/>
    <col min="3275" max="3275" width="5.28515625" bestFit="1" customWidth="1"/>
    <col min="3276" max="3276" width="6.140625" bestFit="1" customWidth="1"/>
    <col min="3277" max="3277" width="6.85546875" customWidth="1"/>
    <col min="3278" max="3278" width="7.5703125" customWidth="1"/>
    <col min="3279" max="3279" width="7" customWidth="1"/>
    <col min="3280" max="3280" width="6.140625" bestFit="1" customWidth="1"/>
    <col min="3281" max="3281" width="6.42578125" customWidth="1"/>
    <col min="3525" max="3525" width="12" customWidth="1"/>
    <col min="3526" max="3526" width="13.42578125" bestFit="1" customWidth="1"/>
    <col min="3527" max="3527" width="11.85546875" customWidth="1"/>
    <col min="3528" max="3528" width="7.42578125" customWidth="1"/>
    <col min="3529" max="3529" width="7.28515625" customWidth="1"/>
    <col min="3530" max="3530" width="7" customWidth="1"/>
    <col min="3531" max="3531" width="5.28515625" bestFit="1" customWidth="1"/>
    <col min="3532" max="3532" width="6.140625" bestFit="1" customWidth="1"/>
    <col min="3533" max="3533" width="6.85546875" customWidth="1"/>
    <col min="3534" max="3534" width="7.5703125" customWidth="1"/>
    <col min="3535" max="3535" width="7" customWidth="1"/>
    <col min="3536" max="3536" width="6.140625" bestFit="1" customWidth="1"/>
    <col min="3537" max="3537" width="6.42578125" customWidth="1"/>
    <col min="3781" max="3781" width="12" customWidth="1"/>
    <col min="3782" max="3782" width="13.42578125" bestFit="1" customWidth="1"/>
    <col min="3783" max="3783" width="11.85546875" customWidth="1"/>
    <col min="3784" max="3784" width="7.42578125" customWidth="1"/>
    <col min="3785" max="3785" width="7.28515625" customWidth="1"/>
    <col min="3786" max="3786" width="7" customWidth="1"/>
    <col min="3787" max="3787" width="5.28515625" bestFit="1" customWidth="1"/>
    <col min="3788" max="3788" width="6.140625" bestFit="1" customWidth="1"/>
    <col min="3789" max="3789" width="6.85546875" customWidth="1"/>
    <col min="3790" max="3790" width="7.5703125" customWidth="1"/>
    <col min="3791" max="3791" width="7" customWidth="1"/>
    <col min="3792" max="3792" width="6.140625" bestFit="1" customWidth="1"/>
    <col min="3793" max="3793" width="6.42578125" customWidth="1"/>
    <col min="4037" max="4037" width="12" customWidth="1"/>
    <col min="4038" max="4038" width="13.42578125" bestFit="1" customWidth="1"/>
    <col min="4039" max="4039" width="11.85546875" customWidth="1"/>
    <col min="4040" max="4040" width="7.42578125" customWidth="1"/>
    <col min="4041" max="4041" width="7.28515625" customWidth="1"/>
    <col min="4042" max="4042" width="7" customWidth="1"/>
    <col min="4043" max="4043" width="5.28515625" bestFit="1" customWidth="1"/>
    <col min="4044" max="4044" width="6.140625" bestFit="1" customWidth="1"/>
    <col min="4045" max="4045" width="6.85546875" customWidth="1"/>
    <col min="4046" max="4046" width="7.5703125" customWidth="1"/>
    <col min="4047" max="4047" width="7" customWidth="1"/>
    <col min="4048" max="4048" width="6.140625" bestFit="1" customWidth="1"/>
    <col min="4049" max="4049" width="6.42578125" customWidth="1"/>
    <col min="4293" max="4293" width="12" customWidth="1"/>
    <col min="4294" max="4294" width="13.42578125" bestFit="1" customWidth="1"/>
    <col min="4295" max="4295" width="11.85546875" customWidth="1"/>
    <col min="4296" max="4296" width="7.42578125" customWidth="1"/>
    <col min="4297" max="4297" width="7.28515625" customWidth="1"/>
    <col min="4298" max="4298" width="7" customWidth="1"/>
    <col min="4299" max="4299" width="5.28515625" bestFit="1" customWidth="1"/>
    <col min="4300" max="4300" width="6.140625" bestFit="1" customWidth="1"/>
    <col min="4301" max="4301" width="6.85546875" customWidth="1"/>
    <col min="4302" max="4302" width="7.5703125" customWidth="1"/>
    <col min="4303" max="4303" width="7" customWidth="1"/>
    <col min="4304" max="4304" width="6.140625" bestFit="1" customWidth="1"/>
    <col min="4305" max="4305" width="6.42578125" customWidth="1"/>
    <col min="4549" max="4549" width="12" customWidth="1"/>
    <col min="4550" max="4550" width="13.42578125" bestFit="1" customWidth="1"/>
    <col min="4551" max="4551" width="11.85546875" customWidth="1"/>
    <col min="4552" max="4552" width="7.42578125" customWidth="1"/>
    <col min="4553" max="4553" width="7.28515625" customWidth="1"/>
    <col min="4554" max="4554" width="7" customWidth="1"/>
    <col min="4555" max="4555" width="5.28515625" bestFit="1" customWidth="1"/>
    <col min="4556" max="4556" width="6.140625" bestFit="1" customWidth="1"/>
    <col min="4557" max="4557" width="6.85546875" customWidth="1"/>
    <col min="4558" max="4558" width="7.5703125" customWidth="1"/>
    <col min="4559" max="4559" width="7" customWidth="1"/>
    <col min="4560" max="4560" width="6.140625" bestFit="1" customWidth="1"/>
    <col min="4561" max="4561" width="6.42578125" customWidth="1"/>
    <col min="4805" max="4805" width="12" customWidth="1"/>
    <col min="4806" max="4806" width="13.42578125" bestFit="1" customWidth="1"/>
    <col min="4807" max="4807" width="11.85546875" customWidth="1"/>
    <col min="4808" max="4808" width="7.42578125" customWidth="1"/>
    <col min="4809" max="4809" width="7.28515625" customWidth="1"/>
    <col min="4810" max="4810" width="7" customWidth="1"/>
    <col min="4811" max="4811" width="5.28515625" bestFit="1" customWidth="1"/>
    <col min="4812" max="4812" width="6.140625" bestFit="1" customWidth="1"/>
    <col min="4813" max="4813" width="6.85546875" customWidth="1"/>
    <col min="4814" max="4814" width="7.5703125" customWidth="1"/>
    <col min="4815" max="4815" width="7" customWidth="1"/>
    <col min="4816" max="4816" width="6.140625" bestFit="1" customWidth="1"/>
    <col min="4817" max="4817" width="6.42578125" customWidth="1"/>
    <col min="5061" max="5061" width="12" customWidth="1"/>
    <col min="5062" max="5062" width="13.42578125" bestFit="1" customWidth="1"/>
    <col min="5063" max="5063" width="11.85546875" customWidth="1"/>
    <col min="5064" max="5064" width="7.42578125" customWidth="1"/>
    <col min="5065" max="5065" width="7.28515625" customWidth="1"/>
    <col min="5066" max="5066" width="7" customWidth="1"/>
    <col min="5067" max="5067" width="5.28515625" bestFit="1" customWidth="1"/>
    <col min="5068" max="5068" width="6.140625" bestFit="1" customWidth="1"/>
    <col min="5069" max="5069" width="6.85546875" customWidth="1"/>
    <col min="5070" max="5070" width="7.5703125" customWidth="1"/>
    <col min="5071" max="5071" width="7" customWidth="1"/>
    <col min="5072" max="5072" width="6.140625" bestFit="1" customWidth="1"/>
    <col min="5073" max="5073" width="6.42578125" customWidth="1"/>
    <col min="5317" max="5317" width="12" customWidth="1"/>
    <col min="5318" max="5318" width="13.42578125" bestFit="1" customWidth="1"/>
    <col min="5319" max="5319" width="11.85546875" customWidth="1"/>
    <col min="5320" max="5320" width="7.42578125" customWidth="1"/>
    <col min="5321" max="5321" width="7.28515625" customWidth="1"/>
    <col min="5322" max="5322" width="7" customWidth="1"/>
    <col min="5323" max="5323" width="5.28515625" bestFit="1" customWidth="1"/>
    <col min="5324" max="5324" width="6.140625" bestFit="1" customWidth="1"/>
    <col min="5325" max="5325" width="6.85546875" customWidth="1"/>
    <col min="5326" max="5326" width="7.5703125" customWidth="1"/>
    <col min="5327" max="5327" width="7" customWidth="1"/>
    <col min="5328" max="5328" width="6.140625" bestFit="1" customWidth="1"/>
    <col min="5329" max="5329" width="6.42578125" customWidth="1"/>
    <col min="5573" max="5573" width="12" customWidth="1"/>
    <col min="5574" max="5574" width="13.42578125" bestFit="1" customWidth="1"/>
    <col min="5575" max="5575" width="11.85546875" customWidth="1"/>
    <col min="5576" max="5576" width="7.42578125" customWidth="1"/>
    <col min="5577" max="5577" width="7.28515625" customWidth="1"/>
    <col min="5578" max="5578" width="7" customWidth="1"/>
    <col min="5579" max="5579" width="5.28515625" bestFit="1" customWidth="1"/>
    <col min="5580" max="5580" width="6.140625" bestFit="1" customWidth="1"/>
    <col min="5581" max="5581" width="6.85546875" customWidth="1"/>
    <col min="5582" max="5582" width="7.5703125" customWidth="1"/>
    <col min="5583" max="5583" width="7" customWidth="1"/>
    <col min="5584" max="5584" width="6.140625" bestFit="1" customWidth="1"/>
    <col min="5585" max="5585" width="6.42578125" customWidth="1"/>
    <col min="5829" max="5829" width="12" customWidth="1"/>
    <col min="5830" max="5830" width="13.42578125" bestFit="1" customWidth="1"/>
    <col min="5831" max="5831" width="11.85546875" customWidth="1"/>
    <col min="5832" max="5832" width="7.42578125" customWidth="1"/>
    <col min="5833" max="5833" width="7.28515625" customWidth="1"/>
    <col min="5834" max="5834" width="7" customWidth="1"/>
    <col min="5835" max="5835" width="5.28515625" bestFit="1" customWidth="1"/>
    <col min="5836" max="5836" width="6.140625" bestFit="1" customWidth="1"/>
    <col min="5837" max="5837" width="6.85546875" customWidth="1"/>
    <col min="5838" max="5838" width="7.5703125" customWidth="1"/>
    <col min="5839" max="5839" width="7" customWidth="1"/>
    <col min="5840" max="5840" width="6.140625" bestFit="1" customWidth="1"/>
    <col min="5841" max="5841" width="6.42578125" customWidth="1"/>
    <col min="6085" max="6085" width="12" customWidth="1"/>
    <col min="6086" max="6086" width="13.42578125" bestFit="1" customWidth="1"/>
    <col min="6087" max="6087" width="11.85546875" customWidth="1"/>
    <col min="6088" max="6088" width="7.42578125" customWidth="1"/>
    <col min="6089" max="6089" width="7.28515625" customWidth="1"/>
    <col min="6090" max="6090" width="7" customWidth="1"/>
    <col min="6091" max="6091" width="5.28515625" bestFit="1" customWidth="1"/>
    <col min="6092" max="6092" width="6.140625" bestFit="1" customWidth="1"/>
    <col min="6093" max="6093" width="6.85546875" customWidth="1"/>
    <col min="6094" max="6094" width="7.5703125" customWidth="1"/>
    <col min="6095" max="6095" width="7" customWidth="1"/>
    <col min="6096" max="6096" width="6.140625" bestFit="1" customWidth="1"/>
    <col min="6097" max="6097" width="6.42578125" customWidth="1"/>
    <col min="6341" max="6341" width="12" customWidth="1"/>
    <col min="6342" max="6342" width="13.42578125" bestFit="1" customWidth="1"/>
    <col min="6343" max="6343" width="11.85546875" customWidth="1"/>
    <col min="6344" max="6344" width="7.42578125" customWidth="1"/>
    <col min="6345" max="6345" width="7.28515625" customWidth="1"/>
    <col min="6346" max="6346" width="7" customWidth="1"/>
    <col min="6347" max="6347" width="5.28515625" bestFit="1" customWidth="1"/>
    <col min="6348" max="6348" width="6.140625" bestFit="1" customWidth="1"/>
    <col min="6349" max="6349" width="6.85546875" customWidth="1"/>
    <col min="6350" max="6350" width="7.5703125" customWidth="1"/>
    <col min="6351" max="6351" width="7" customWidth="1"/>
    <col min="6352" max="6352" width="6.140625" bestFit="1" customWidth="1"/>
    <col min="6353" max="6353" width="6.42578125" customWidth="1"/>
    <col min="6597" max="6597" width="12" customWidth="1"/>
    <col min="6598" max="6598" width="13.42578125" bestFit="1" customWidth="1"/>
    <col min="6599" max="6599" width="11.85546875" customWidth="1"/>
    <col min="6600" max="6600" width="7.42578125" customWidth="1"/>
    <col min="6601" max="6601" width="7.28515625" customWidth="1"/>
    <col min="6602" max="6602" width="7" customWidth="1"/>
    <col min="6603" max="6603" width="5.28515625" bestFit="1" customWidth="1"/>
    <col min="6604" max="6604" width="6.140625" bestFit="1" customWidth="1"/>
    <col min="6605" max="6605" width="6.85546875" customWidth="1"/>
    <col min="6606" max="6606" width="7.5703125" customWidth="1"/>
    <col min="6607" max="6607" width="7" customWidth="1"/>
    <col min="6608" max="6608" width="6.140625" bestFit="1" customWidth="1"/>
    <col min="6609" max="6609" width="6.42578125" customWidth="1"/>
    <col min="6853" max="6853" width="12" customWidth="1"/>
    <col min="6854" max="6854" width="13.42578125" bestFit="1" customWidth="1"/>
    <col min="6855" max="6855" width="11.85546875" customWidth="1"/>
    <col min="6856" max="6856" width="7.42578125" customWidth="1"/>
    <col min="6857" max="6857" width="7.28515625" customWidth="1"/>
    <col min="6858" max="6858" width="7" customWidth="1"/>
    <col min="6859" max="6859" width="5.28515625" bestFit="1" customWidth="1"/>
    <col min="6860" max="6860" width="6.140625" bestFit="1" customWidth="1"/>
    <col min="6861" max="6861" width="6.85546875" customWidth="1"/>
    <col min="6862" max="6862" width="7.5703125" customWidth="1"/>
    <col min="6863" max="6863" width="7" customWidth="1"/>
    <col min="6864" max="6864" width="6.140625" bestFit="1" customWidth="1"/>
    <col min="6865" max="6865" width="6.42578125" customWidth="1"/>
    <col min="7109" max="7109" width="12" customWidth="1"/>
    <col min="7110" max="7110" width="13.42578125" bestFit="1" customWidth="1"/>
    <col min="7111" max="7111" width="11.85546875" customWidth="1"/>
    <col min="7112" max="7112" width="7.42578125" customWidth="1"/>
    <col min="7113" max="7113" width="7.28515625" customWidth="1"/>
    <col min="7114" max="7114" width="7" customWidth="1"/>
    <col min="7115" max="7115" width="5.28515625" bestFit="1" customWidth="1"/>
    <col min="7116" max="7116" width="6.140625" bestFit="1" customWidth="1"/>
    <col min="7117" max="7117" width="6.85546875" customWidth="1"/>
    <col min="7118" max="7118" width="7.5703125" customWidth="1"/>
    <col min="7119" max="7119" width="7" customWidth="1"/>
    <col min="7120" max="7120" width="6.140625" bestFit="1" customWidth="1"/>
    <col min="7121" max="7121" width="6.42578125" customWidth="1"/>
    <col min="7365" max="7365" width="12" customWidth="1"/>
    <col min="7366" max="7366" width="13.42578125" bestFit="1" customWidth="1"/>
    <col min="7367" max="7367" width="11.85546875" customWidth="1"/>
    <col min="7368" max="7368" width="7.42578125" customWidth="1"/>
    <col min="7369" max="7369" width="7.28515625" customWidth="1"/>
    <col min="7370" max="7370" width="7" customWidth="1"/>
    <col min="7371" max="7371" width="5.28515625" bestFit="1" customWidth="1"/>
    <col min="7372" max="7372" width="6.140625" bestFit="1" customWidth="1"/>
    <col min="7373" max="7373" width="6.85546875" customWidth="1"/>
    <col min="7374" max="7374" width="7.5703125" customWidth="1"/>
    <col min="7375" max="7375" width="7" customWidth="1"/>
    <col min="7376" max="7376" width="6.140625" bestFit="1" customWidth="1"/>
    <col min="7377" max="7377" width="6.42578125" customWidth="1"/>
    <col min="7621" max="7621" width="12" customWidth="1"/>
    <col min="7622" max="7622" width="13.42578125" bestFit="1" customWidth="1"/>
    <col min="7623" max="7623" width="11.85546875" customWidth="1"/>
    <col min="7624" max="7624" width="7.42578125" customWidth="1"/>
    <col min="7625" max="7625" width="7.28515625" customWidth="1"/>
    <col min="7626" max="7626" width="7" customWidth="1"/>
    <col min="7627" max="7627" width="5.28515625" bestFit="1" customWidth="1"/>
    <col min="7628" max="7628" width="6.140625" bestFit="1" customWidth="1"/>
    <col min="7629" max="7629" width="6.85546875" customWidth="1"/>
    <col min="7630" max="7630" width="7.5703125" customWidth="1"/>
    <col min="7631" max="7631" width="7" customWidth="1"/>
    <col min="7632" max="7632" width="6.140625" bestFit="1" customWidth="1"/>
    <col min="7633" max="7633" width="6.42578125" customWidth="1"/>
    <col min="7877" max="7877" width="12" customWidth="1"/>
    <col min="7878" max="7878" width="13.42578125" bestFit="1" customWidth="1"/>
    <col min="7879" max="7879" width="11.85546875" customWidth="1"/>
    <col min="7880" max="7880" width="7.42578125" customWidth="1"/>
    <col min="7881" max="7881" width="7.28515625" customWidth="1"/>
    <col min="7882" max="7882" width="7" customWidth="1"/>
    <col min="7883" max="7883" width="5.28515625" bestFit="1" customWidth="1"/>
    <col min="7884" max="7884" width="6.140625" bestFit="1" customWidth="1"/>
    <col min="7885" max="7885" width="6.85546875" customWidth="1"/>
    <col min="7886" max="7886" width="7.5703125" customWidth="1"/>
    <col min="7887" max="7887" width="7" customWidth="1"/>
    <col min="7888" max="7888" width="6.140625" bestFit="1" customWidth="1"/>
    <col min="7889" max="7889" width="6.42578125" customWidth="1"/>
    <col min="8133" max="8133" width="12" customWidth="1"/>
    <col min="8134" max="8134" width="13.42578125" bestFit="1" customWidth="1"/>
    <col min="8135" max="8135" width="11.85546875" customWidth="1"/>
    <col min="8136" max="8136" width="7.42578125" customWidth="1"/>
    <col min="8137" max="8137" width="7.28515625" customWidth="1"/>
    <col min="8138" max="8138" width="7" customWidth="1"/>
    <col min="8139" max="8139" width="5.28515625" bestFit="1" customWidth="1"/>
    <col min="8140" max="8140" width="6.140625" bestFit="1" customWidth="1"/>
    <col min="8141" max="8141" width="6.85546875" customWidth="1"/>
    <col min="8142" max="8142" width="7.5703125" customWidth="1"/>
    <col min="8143" max="8143" width="7" customWidth="1"/>
    <col min="8144" max="8144" width="6.140625" bestFit="1" customWidth="1"/>
    <col min="8145" max="8145" width="6.42578125" customWidth="1"/>
    <col min="8389" max="8389" width="12" customWidth="1"/>
    <col min="8390" max="8390" width="13.42578125" bestFit="1" customWidth="1"/>
    <col min="8391" max="8391" width="11.85546875" customWidth="1"/>
    <col min="8392" max="8392" width="7.42578125" customWidth="1"/>
    <col min="8393" max="8393" width="7.28515625" customWidth="1"/>
    <col min="8394" max="8394" width="7" customWidth="1"/>
    <col min="8395" max="8395" width="5.28515625" bestFit="1" customWidth="1"/>
    <col min="8396" max="8396" width="6.140625" bestFit="1" customWidth="1"/>
    <col min="8397" max="8397" width="6.85546875" customWidth="1"/>
    <col min="8398" max="8398" width="7.5703125" customWidth="1"/>
    <col min="8399" max="8399" width="7" customWidth="1"/>
    <col min="8400" max="8400" width="6.140625" bestFit="1" customWidth="1"/>
    <col min="8401" max="8401" width="6.42578125" customWidth="1"/>
    <col min="8645" max="8645" width="12" customWidth="1"/>
    <col min="8646" max="8646" width="13.42578125" bestFit="1" customWidth="1"/>
    <col min="8647" max="8647" width="11.85546875" customWidth="1"/>
    <col min="8648" max="8648" width="7.42578125" customWidth="1"/>
    <col min="8649" max="8649" width="7.28515625" customWidth="1"/>
    <col min="8650" max="8650" width="7" customWidth="1"/>
    <col min="8651" max="8651" width="5.28515625" bestFit="1" customWidth="1"/>
    <col min="8652" max="8652" width="6.140625" bestFit="1" customWidth="1"/>
    <col min="8653" max="8653" width="6.85546875" customWidth="1"/>
    <col min="8654" max="8654" width="7.5703125" customWidth="1"/>
    <col min="8655" max="8655" width="7" customWidth="1"/>
    <col min="8656" max="8656" width="6.140625" bestFit="1" customWidth="1"/>
    <col min="8657" max="8657" width="6.42578125" customWidth="1"/>
    <col min="8901" max="8901" width="12" customWidth="1"/>
    <col min="8902" max="8902" width="13.42578125" bestFit="1" customWidth="1"/>
    <col min="8903" max="8903" width="11.85546875" customWidth="1"/>
    <col min="8904" max="8904" width="7.42578125" customWidth="1"/>
    <col min="8905" max="8905" width="7.28515625" customWidth="1"/>
    <col min="8906" max="8906" width="7" customWidth="1"/>
    <col min="8907" max="8907" width="5.28515625" bestFit="1" customWidth="1"/>
    <col min="8908" max="8908" width="6.140625" bestFit="1" customWidth="1"/>
    <col min="8909" max="8909" width="6.85546875" customWidth="1"/>
    <col min="8910" max="8910" width="7.5703125" customWidth="1"/>
    <col min="8911" max="8911" width="7" customWidth="1"/>
    <col min="8912" max="8912" width="6.140625" bestFit="1" customWidth="1"/>
    <col min="8913" max="8913" width="6.42578125" customWidth="1"/>
    <col min="9157" max="9157" width="12" customWidth="1"/>
    <col min="9158" max="9158" width="13.42578125" bestFit="1" customWidth="1"/>
    <col min="9159" max="9159" width="11.85546875" customWidth="1"/>
    <col min="9160" max="9160" width="7.42578125" customWidth="1"/>
    <col min="9161" max="9161" width="7.28515625" customWidth="1"/>
    <col min="9162" max="9162" width="7" customWidth="1"/>
    <col min="9163" max="9163" width="5.28515625" bestFit="1" customWidth="1"/>
    <col min="9164" max="9164" width="6.140625" bestFit="1" customWidth="1"/>
    <col min="9165" max="9165" width="6.85546875" customWidth="1"/>
    <col min="9166" max="9166" width="7.5703125" customWidth="1"/>
    <col min="9167" max="9167" width="7" customWidth="1"/>
    <col min="9168" max="9168" width="6.140625" bestFit="1" customWidth="1"/>
    <col min="9169" max="9169" width="6.42578125" customWidth="1"/>
    <col min="9413" max="9413" width="12" customWidth="1"/>
    <col min="9414" max="9414" width="13.42578125" bestFit="1" customWidth="1"/>
    <col min="9415" max="9415" width="11.85546875" customWidth="1"/>
    <col min="9416" max="9416" width="7.42578125" customWidth="1"/>
    <col min="9417" max="9417" width="7.28515625" customWidth="1"/>
    <col min="9418" max="9418" width="7" customWidth="1"/>
    <col min="9419" max="9419" width="5.28515625" bestFit="1" customWidth="1"/>
    <col min="9420" max="9420" width="6.140625" bestFit="1" customWidth="1"/>
    <col min="9421" max="9421" width="6.85546875" customWidth="1"/>
    <col min="9422" max="9422" width="7.5703125" customWidth="1"/>
    <col min="9423" max="9423" width="7" customWidth="1"/>
    <col min="9424" max="9424" width="6.140625" bestFit="1" customWidth="1"/>
    <col min="9425" max="9425" width="6.42578125" customWidth="1"/>
    <col min="9669" max="9669" width="12" customWidth="1"/>
    <col min="9670" max="9670" width="13.42578125" bestFit="1" customWidth="1"/>
    <col min="9671" max="9671" width="11.85546875" customWidth="1"/>
    <col min="9672" max="9672" width="7.42578125" customWidth="1"/>
    <col min="9673" max="9673" width="7.28515625" customWidth="1"/>
    <col min="9674" max="9674" width="7" customWidth="1"/>
    <col min="9675" max="9675" width="5.28515625" bestFit="1" customWidth="1"/>
    <col min="9676" max="9676" width="6.140625" bestFit="1" customWidth="1"/>
    <col min="9677" max="9677" width="6.85546875" customWidth="1"/>
    <col min="9678" max="9678" width="7.5703125" customWidth="1"/>
    <col min="9679" max="9679" width="7" customWidth="1"/>
    <col min="9680" max="9680" width="6.140625" bestFit="1" customWidth="1"/>
    <col min="9681" max="9681" width="6.42578125" customWidth="1"/>
    <col min="9925" max="9925" width="12" customWidth="1"/>
    <col min="9926" max="9926" width="13.42578125" bestFit="1" customWidth="1"/>
    <col min="9927" max="9927" width="11.85546875" customWidth="1"/>
    <col min="9928" max="9928" width="7.42578125" customWidth="1"/>
    <col min="9929" max="9929" width="7.28515625" customWidth="1"/>
    <col min="9930" max="9930" width="7" customWidth="1"/>
    <col min="9931" max="9931" width="5.28515625" bestFit="1" customWidth="1"/>
    <col min="9932" max="9932" width="6.140625" bestFit="1" customWidth="1"/>
    <col min="9933" max="9933" width="6.85546875" customWidth="1"/>
    <col min="9934" max="9934" width="7.5703125" customWidth="1"/>
    <col min="9935" max="9935" width="7" customWidth="1"/>
    <col min="9936" max="9936" width="6.140625" bestFit="1" customWidth="1"/>
    <col min="9937" max="9937" width="6.42578125" customWidth="1"/>
    <col min="10181" max="10181" width="12" customWidth="1"/>
    <col min="10182" max="10182" width="13.42578125" bestFit="1" customWidth="1"/>
    <col min="10183" max="10183" width="11.85546875" customWidth="1"/>
    <col min="10184" max="10184" width="7.42578125" customWidth="1"/>
    <col min="10185" max="10185" width="7.28515625" customWidth="1"/>
    <col min="10186" max="10186" width="7" customWidth="1"/>
    <col min="10187" max="10187" width="5.28515625" bestFit="1" customWidth="1"/>
    <col min="10188" max="10188" width="6.140625" bestFit="1" customWidth="1"/>
    <col min="10189" max="10189" width="6.85546875" customWidth="1"/>
    <col min="10190" max="10190" width="7.5703125" customWidth="1"/>
    <col min="10191" max="10191" width="7" customWidth="1"/>
    <col min="10192" max="10192" width="6.140625" bestFit="1" customWidth="1"/>
    <col min="10193" max="10193" width="6.42578125" customWidth="1"/>
    <col min="10437" max="10437" width="12" customWidth="1"/>
    <col min="10438" max="10438" width="13.42578125" bestFit="1" customWidth="1"/>
    <col min="10439" max="10439" width="11.85546875" customWidth="1"/>
    <col min="10440" max="10440" width="7.42578125" customWidth="1"/>
    <col min="10441" max="10441" width="7.28515625" customWidth="1"/>
    <col min="10442" max="10442" width="7" customWidth="1"/>
    <col min="10443" max="10443" width="5.28515625" bestFit="1" customWidth="1"/>
    <col min="10444" max="10444" width="6.140625" bestFit="1" customWidth="1"/>
    <col min="10445" max="10445" width="6.85546875" customWidth="1"/>
    <col min="10446" max="10446" width="7.5703125" customWidth="1"/>
    <col min="10447" max="10447" width="7" customWidth="1"/>
    <col min="10448" max="10448" width="6.140625" bestFit="1" customWidth="1"/>
    <col min="10449" max="10449" width="6.42578125" customWidth="1"/>
    <col min="10693" max="10693" width="12" customWidth="1"/>
    <col min="10694" max="10694" width="13.42578125" bestFit="1" customWidth="1"/>
    <col min="10695" max="10695" width="11.85546875" customWidth="1"/>
    <col min="10696" max="10696" width="7.42578125" customWidth="1"/>
    <col min="10697" max="10697" width="7.28515625" customWidth="1"/>
    <col min="10698" max="10698" width="7" customWidth="1"/>
    <col min="10699" max="10699" width="5.28515625" bestFit="1" customWidth="1"/>
    <col min="10700" max="10700" width="6.140625" bestFit="1" customWidth="1"/>
    <col min="10701" max="10701" width="6.85546875" customWidth="1"/>
    <col min="10702" max="10702" width="7.5703125" customWidth="1"/>
    <col min="10703" max="10703" width="7" customWidth="1"/>
    <col min="10704" max="10704" width="6.140625" bestFit="1" customWidth="1"/>
    <col min="10705" max="10705" width="6.42578125" customWidth="1"/>
    <col min="10949" max="10949" width="12" customWidth="1"/>
    <col min="10950" max="10950" width="13.42578125" bestFit="1" customWidth="1"/>
    <col min="10951" max="10951" width="11.85546875" customWidth="1"/>
    <col min="10952" max="10952" width="7.42578125" customWidth="1"/>
    <col min="10953" max="10953" width="7.28515625" customWidth="1"/>
    <col min="10954" max="10954" width="7" customWidth="1"/>
    <col min="10955" max="10955" width="5.28515625" bestFit="1" customWidth="1"/>
    <col min="10956" max="10956" width="6.140625" bestFit="1" customWidth="1"/>
    <col min="10957" max="10957" width="6.85546875" customWidth="1"/>
    <col min="10958" max="10958" width="7.5703125" customWidth="1"/>
    <col min="10959" max="10959" width="7" customWidth="1"/>
    <col min="10960" max="10960" width="6.140625" bestFit="1" customWidth="1"/>
    <col min="10961" max="10961" width="6.42578125" customWidth="1"/>
    <col min="11205" max="11205" width="12" customWidth="1"/>
    <col min="11206" max="11206" width="13.42578125" bestFit="1" customWidth="1"/>
    <col min="11207" max="11207" width="11.85546875" customWidth="1"/>
    <col min="11208" max="11208" width="7.42578125" customWidth="1"/>
    <col min="11209" max="11209" width="7.28515625" customWidth="1"/>
    <col min="11210" max="11210" width="7" customWidth="1"/>
    <col min="11211" max="11211" width="5.28515625" bestFit="1" customWidth="1"/>
    <col min="11212" max="11212" width="6.140625" bestFit="1" customWidth="1"/>
    <col min="11213" max="11213" width="6.85546875" customWidth="1"/>
    <col min="11214" max="11214" width="7.5703125" customWidth="1"/>
    <col min="11215" max="11215" width="7" customWidth="1"/>
    <col min="11216" max="11216" width="6.140625" bestFit="1" customWidth="1"/>
    <col min="11217" max="11217" width="6.42578125" customWidth="1"/>
    <col min="11461" max="11461" width="12" customWidth="1"/>
    <col min="11462" max="11462" width="13.42578125" bestFit="1" customWidth="1"/>
    <col min="11463" max="11463" width="11.85546875" customWidth="1"/>
    <col min="11464" max="11464" width="7.42578125" customWidth="1"/>
    <col min="11465" max="11465" width="7.28515625" customWidth="1"/>
    <col min="11466" max="11466" width="7" customWidth="1"/>
    <col min="11467" max="11467" width="5.28515625" bestFit="1" customWidth="1"/>
    <col min="11468" max="11468" width="6.140625" bestFit="1" customWidth="1"/>
    <col min="11469" max="11469" width="6.85546875" customWidth="1"/>
    <col min="11470" max="11470" width="7.5703125" customWidth="1"/>
    <col min="11471" max="11471" width="7" customWidth="1"/>
    <col min="11472" max="11472" width="6.140625" bestFit="1" customWidth="1"/>
    <col min="11473" max="11473" width="6.42578125" customWidth="1"/>
    <col min="11717" max="11717" width="12" customWidth="1"/>
    <col min="11718" max="11718" width="13.42578125" bestFit="1" customWidth="1"/>
    <col min="11719" max="11719" width="11.85546875" customWidth="1"/>
    <col min="11720" max="11720" width="7.42578125" customWidth="1"/>
    <col min="11721" max="11721" width="7.28515625" customWidth="1"/>
    <col min="11722" max="11722" width="7" customWidth="1"/>
    <col min="11723" max="11723" width="5.28515625" bestFit="1" customWidth="1"/>
    <col min="11724" max="11724" width="6.140625" bestFit="1" customWidth="1"/>
    <col min="11725" max="11725" width="6.85546875" customWidth="1"/>
    <col min="11726" max="11726" width="7.5703125" customWidth="1"/>
    <col min="11727" max="11727" width="7" customWidth="1"/>
    <col min="11728" max="11728" width="6.140625" bestFit="1" customWidth="1"/>
    <col min="11729" max="11729" width="6.42578125" customWidth="1"/>
    <col min="11973" max="11973" width="12" customWidth="1"/>
    <col min="11974" max="11974" width="13.42578125" bestFit="1" customWidth="1"/>
    <col min="11975" max="11975" width="11.85546875" customWidth="1"/>
    <col min="11976" max="11976" width="7.42578125" customWidth="1"/>
    <col min="11977" max="11977" width="7.28515625" customWidth="1"/>
    <col min="11978" max="11978" width="7" customWidth="1"/>
    <col min="11979" max="11979" width="5.28515625" bestFit="1" customWidth="1"/>
    <col min="11980" max="11980" width="6.140625" bestFit="1" customWidth="1"/>
    <col min="11981" max="11981" width="6.85546875" customWidth="1"/>
    <col min="11982" max="11982" width="7.5703125" customWidth="1"/>
    <col min="11983" max="11983" width="7" customWidth="1"/>
    <col min="11984" max="11984" width="6.140625" bestFit="1" customWidth="1"/>
    <col min="11985" max="11985" width="6.42578125" customWidth="1"/>
    <col min="12229" max="12229" width="12" customWidth="1"/>
    <col min="12230" max="12230" width="13.42578125" bestFit="1" customWidth="1"/>
    <col min="12231" max="12231" width="11.85546875" customWidth="1"/>
    <col min="12232" max="12232" width="7.42578125" customWidth="1"/>
    <col min="12233" max="12233" width="7.28515625" customWidth="1"/>
    <col min="12234" max="12234" width="7" customWidth="1"/>
    <col min="12235" max="12235" width="5.28515625" bestFit="1" customWidth="1"/>
    <col min="12236" max="12236" width="6.140625" bestFit="1" customWidth="1"/>
    <col min="12237" max="12237" width="6.85546875" customWidth="1"/>
    <col min="12238" max="12238" width="7.5703125" customWidth="1"/>
    <col min="12239" max="12239" width="7" customWidth="1"/>
    <col min="12240" max="12240" width="6.140625" bestFit="1" customWidth="1"/>
    <col min="12241" max="12241" width="6.42578125" customWidth="1"/>
    <col min="12485" max="12485" width="12" customWidth="1"/>
    <col min="12486" max="12486" width="13.42578125" bestFit="1" customWidth="1"/>
    <col min="12487" max="12487" width="11.85546875" customWidth="1"/>
    <col min="12488" max="12488" width="7.42578125" customWidth="1"/>
    <col min="12489" max="12489" width="7.28515625" customWidth="1"/>
    <col min="12490" max="12490" width="7" customWidth="1"/>
    <col min="12491" max="12491" width="5.28515625" bestFit="1" customWidth="1"/>
    <col min="12492" max="12492" width="6.140625" bestFit="1" customWidth="1"/>
    <col min="12493" max="12493" width="6.85546875" customWidth="1"/>
    <col min="12494" max="12494" width="7.5703125" customWidth="1"/>
    <col min="12495" max="12495" width="7" customWidth="1"/>
    <col min="12496" max="12496" width="6.140625" bestFit="1" customWidth="1"/>
    <col min="12497" max="12497" width="6.42578125" customWidth="1"/>
    <col min="12741" max="12741" width="12" customWidth="1"/>
    <col min="12742" max="12742" width="13.42578125" bestFit="1" customWidth="1"/>
    <col min="12743" max="12743" width="11.85546875" customWidth="1"/>
    <col min="12744" max="12744" width="7.42578125" customWidth="1"/>
    <col min="12745" max="12745" width="7.28515625" customWidth="1"/>
    <col min="12746" max="12746" width="7" customWidth="1"/>
    <col min="12747" max="12747" width="5.28515625" bestFit="1" customWidth="1"/>
    <col min="12748" max="12748" width="6.140625" bestFit="1" customWidth="1"/>
    <col min="12749" max="12749" width="6.85546875" customWidth="1"/>
    <col min="12750" max="12750" width="7.5703125" customWidth="1"/>
    <col min="12751" max="12751" width="7" customWidth="1"/>
    <col min="12752" max="12752" width="6.140625" bestFit="1" customWidth="1"/>
    <col min="12753" max="12753" width="6.42578125" customWidth="1"/>
    <col min="12997" max="12997" width="12" customWidth="1"/>
    <col min="12998" max="12998" width="13.42578125" bestFit="1" customWidth="1"/>
    <col min="12999" max="12999" width="11.85546875" customWidth="1"/>
    <col min="13000" max="13000" width="7.42578125" customWidth="1"/>
    <col min="13001" max="13001" width="7.28515625" customWidth="1"/>
    <col min="13002" max="13002" width="7" customWidth="1"/>
    <col min="13003" max="13003" width="5.28515625" bestFit="1" customWidth="1"/>
    <col min="13004" max="13004" width="6.140625" bestFit="1" customWidth="1"/>
    <col min="13005" max="13005" width="6.85546875" customWidth="1"/>
    <col min="13006" max="13006" width="7.5703125" customWidth="1"/>
    <col min="13007" max="13007" width="7" customWidth="1"/>
    <col min="13008" max="13008" width="6.140625" bestFit="1" customWidth="1"/>
    <col min="13009" max="13009" width="6.42578125" customWidth="1"/>
    <col min="13253" max="13253" width="12" customWidth="1"/>
    <col min="13254" max="13254" width="13.42578125" bestFit="1" customWidth="1"/>
    <col min="13255" max="13255" width="11.85546875" customWidth="1"/>
    <col min="13256" max="13256" width="7.42578125" customWidth="1"/>
    <col min="13257" max="13257" width="7.28515625" customWidth="1"/>
    <col min="13258" max="13258" width="7" customWidth="1"/>
    <col min="13259" max="13259" width="5.28515625" bestFit="1" customWidth="1"/>
    <col min="13260" max="13260" width="6.140625" bestFit="1" customWidth="1"/>
    <col min="13261" max="13261" width="6.85546875" customWidth="1"/>
    <col min="13262" max="13262" width="7.5703125" customWidth="1"/>
    <col min="13263" max="13263" width="7" customWidth="1"/>
    <col min="13264" max="13264" width="6.140625" bestFit="1" customWidth="1"/>
    <col min="13265" max="13265" width="6.42578125" customWidth="1"/>
    <col min="13509" max="13509" width="12" customWidth="1"/>
    <col min="13510" max="13510" width="13.42578125" bestFit="1" customWidth="1"/>
    <col min="13511" max="13511" width="11.85546875" customWidth="1"/>
    <col min="13512" max="13512" width="7.42578125" customWidth="1"/>
    <col min="13513" max="13513" width="7.28515625" customWidth="1"/>
    <col min="13514" max="13514" width="7" customWidth="1"/>
    <col min="13515" max="13515" width="5.28515625" bestFit="1" customWidth="1"/>
    <col min="13516" max="13516" width="6.140625" bestFit="1" customWidth="1"/>
    <col min="13517" max="13517" width="6.85546875" customWidth="1"/>
    <col min="13518" max="13518" width="7.5703125" customWidth="1"/>
    <col min="13519" max="13519" width="7" customWidth="1"/>
    <col min="13520" max="13520" width="6.140625" bestFit="1" customWidth="1"/>
    <col min="13521" max="13521" width="6.42578125" customWidth="1"/>
    <col min="13765" max="13765" width="12" customWidth="1"/>
    <col min="13766" max="13766" width="13.42578125" bestFit="1" customWidth="1"/>
    <col min="13767" max="13767" width="11.85546875" customWidth="1"/>
    <col min="13768" max="13768" width="7.42578125" customWidth="1"/>
    <col min="13769" max="13769" width="7.28515625" customWidth="1"/>
    <col min="13770" max="13770" width="7" customWidth="1"/>
    <col min="13771" max="13771" width="5.28515625" bestFit="1" customWidth="1"/>
    <col min="13772" max="13772" width="6.140625" bestFit="1" customWidth="1"/>
    <col min="13773" max="13773" width="6.85546875" customWidth="1"/>
    <col min="13774" max="13774" width="7.5703125" customWidth="1"/>
    <col min="13775" max="13775" width="7" customWidth="1"/>
    <col min="13776" max="13776" width="6.140625" bestFit="1" customWidth="1"/>
    <col min="13777" max="13777" width="6.42578125" customWidth="1"/>
    <col min="14021" max="14021" width="12" customWidth="1"/>
    <col min="14022" max="14022" width="13.42578125" bestFit="1" customWidth="1"/>
    <col min="14023" max="14023" width="11.85546875" customWidth="1"/>
    <col min="14024" max="14024" width="7.42578125" customWidth="1"/>
    <col min="14025" max="14025" width="7.28515625" customWidth="1"/>
    <col min="14026" max="14026" width="7" customWidth="1"/>
    <col min="14027" max="14027" width="5.28515625" bestFit="1" customWidth="1"/>
    <col min="14028" max="14028" width="6.140625" bestFit="1" customWidth="1"/>
    <col min="14029" max="14029" width="6.85546875" customWidth="1"/>
    <col min="14030" max="14030" width="7.5703125" customWidth="1"/>
    <col min="14031" max="14031" width="7" customWidth="1"/>
    <col min="14032" max="14032" width="6.140625" bestFit="1" customWidth="1"/>
    <col min="14033" max="14033" width="6.42578125" customWidth="1"/>
    <col min="14277" max="14277" width="12" customWidth="1"/>
    <col min="14278" max="14278" width="13.42578125" bestFit="1" customWidth="1"/>
    <col min="14279" max="14279" width="11.85546875" customWidth="1"/>
    <col min="14280" max="14280" width="7.42578125" customWidth="1"/>
    <col min="14281" max="14281" width="7.28515625" customWidth="1"/>
    <col min="14282" max="14282" width="7" customWidth="1"/>
    <col min="14283" max="14283" width="5.28515625" bestFit="1" customWidth="1"/>
    <col min="14284" max="14284" width="6.140625" bestFit="1" customWidth="1"/>
    <col min="14285" max="14285" width="6.85546875" customWidth="1"/>
    <col min="14286" max="14286" width="7.5703125" customWidth="1"/>
    <col min="14287" max="14287" width="7" customWidth="1"/>
    <col min="14288" max="14288" width="6.140625" bestFit="1" customWidth="1"/>
    <col min="14289" max="14289" width="6.42578125" customWidth="1"/>
    <col min="14533" max="14533" width="12" customWidth="1"/>
    <col min="14534" max="14534" width="13.42578125" bestFit="1" customWidth="1"/>
    <col min="14535" max="14535" width="11.85546875" customWidth="1"/>
    <col min="14536" max="14536" width="7.42578125" customWidth="1"/>
    <col min="14537" max="14537" width="7.28515625" customWidth="1"/>
    <col min="14538" max="14538" width="7" customWidth="1"/>
    <col min="14539" max="14539" width="5.28515625" bestFit="1" customWidth="1"/>
    <col min="14540" max="14540" width="6.140625" bestFit="1" customWidth="1"/>
    <col min="14541" max="14541" width="6.85546875" customWidth="1"/>
    <col min="14542" max="14542" width="7.5703125" customWidth="1"/>
    <col min="14543" max="14543" width="7" customWidth="1"/>
    <col min="14544" max="14544" width="6.140625" bestFit="1" customWidth="1"/>
    <col min="14545" max="14545" width="6.42578125" customWidth="1"/>
    <col min="14789" max="14789" width="12" customWidth="1"/>
    <col min="14790" max="14790" width="13.42578125" bestFit="1" customWidth="1"/>
    <col min="14791" max="14791" width="11.85546875" customWidth="1"/>
    <col min="14792" max="14792" width="7.42578125" customWidth="1"/>
    <col min="14793" max="14793" width="7.28515625" customWidth="1"/>
    <col min="14794" max="14794" width="7" customWidth="1"/>
    <col min="14795" max="14795" width="5.28515625" bestFit="1" customWidth="1"/>
    <col min="14796" max="14796" width="6.140625" bestFit="1" customWidth="1"/>
    <col min="14797" max="14797" width="6.85546875" customWidth="1"/>
    <col min="14798" max="14798" width="7.5703125" customWidth="1"/>
    <col min="14799" max="14799" width="7" customWidth="1"/>
    <col min="14800" max="14800" width="6.140625" bestFit="1" customWidth="1"/>
    <col min="14801" max="14801" width="6.42578125" customWidth="1"/>
    <col min="15045" max="15045" width="12" customWidth="1"/>
    <col min="15046" max="15046" width="13.42578125" bestFit="1" customWidth="1"/>
    <col min="15047" max="15047" width="11.85546875" customWidth="1"/>
    <col min="15048" max="15048" width="7.42578125" customWidth="1"/>
    <col min="15049" max="15049" width="7.28515625" customWidth="1"/>
    <col min="15050" max="15050" width="7" customWidth="1"/>
    <col min="15051" max="15051" width="5.28515625" bestFit="1" customWidth="1"/>
    <col min="15052" max="15052" width="6.140625" bestFit="1" customWidth="1"/>
    <col min="15053" max="15053" width="6.85546875" customWidth="1"/>
    <col min="15054" max="15054" width="7.5703125" customWidth="1"/>
    <col min="15055" max="15055" width="7" customWidth="1"/>
    <col min="15056" max="15056" width="6.140625" bestFit="1" customWidth="1"/>
    <col min="15057" max="15057" width="6.42578125" customWidth="1"/>
    <col min="15301" max="15301" width="12" customWidth="1"/>
    <col min="15302" max="15302" width="13.42578125" bestFit="1" customWidth="1"/>
    <col min="15303" max="15303" width="11.85546875" customWidth="1"/>
    <col min="15304" max="15304" width="7.42578125" customWidth="1"/>
    <col min="15305" max="15305" width="7.28515625" customWidth="1"/>
    <col min="15306" max="15306" width="7" customWidth="1"/>
    <col min="15307" max="15307" width="5.28515625" bestFit="1" customWidth="1"/>
    <col min="15308" max="15308" width="6.140625" bestFit="1" customWidth="1"/>
    <col min="15309" max="15309" width="6.85546875" customWidth="1"/>
    <col min="15310" max="15310" width="7.5703125" customWidth="1"/>
    <col min="15311" max="15311" width="7" customWidth="1"/>
    <col min="15312" max="15312" width="6.140625" bestFit="1" customWidth="1"/>
    <col min="15313" max="15313" width="6.42578125" customWidth="1"/>
    <col min="15557" max="15557" width="12" customWidth="1"/>
    <col min="15558" max="15558" width="13.42578125" bestFit="1" customWidth="1"/>
    <col min="15559" max="15559" width="11.85546875" customWidth="1"/>
    <col min="15560" max="15560" width="7.42578125" customWidth="1"/>
    <col min="15561" max="15561" width="7.28515625" customWidth="1"/>
    <col min="15562" max="15562" width="7" customWidth="1"/>
    <col min="15563" max="15563" width="5.28515625" bestFit="1" customWidth="1"/>
    <col min="15564" max="15564" width="6.140625" bestFit="1" customWidth="1"/>
    <col min="15565" max="15565" width="6.85546875" customWidth="1"/>
    <col min="15566" max="15566" width="7.5703125" customWidth="1"/>
    <col min="15567" max="15567" width="7" customWidth="1"/>
    <col min="15568" max="15568" width="6.140625" bestFit="1" customWidth="1"/>
    <col min="15569" max="15569" width="6.42578125" customWidth="1"/>
    <col min="15813" max="15813" width="12" customWidth="1"/>
    <col min="15814" max="15814" width="13.42578125" bestFit="1" customWidth="1"/>
    <col min="15815" max="15815" width="11.85546875" customWidth="1"/>
    <col min="15816" max="15816" width="7.42578125" customWidth="1"/>
    <col min="15817" max="15817" width="7.28515625" customWidth="1"/>
    <col min="15818" max="15818" width="7" customWidth="1"/>
    <col min="15819" max="15819" width="5.28515625" bestFit="1" customWidth="1"/>
    <col min="15820" max="15820" width="6.140625" bestFit="1" customWidth="1"/>
    <col min="15821" max="15821" width="6.85546875" customWidth="1"/>
    <col min="15822" max="15822" width="7.5703125" customWidth="1"/>
    <col min="15823" max="15823" width="7" customWidth="1"/>
    <col min="15824" max="15824" width="6.140625" bestFit="1" customWidth="1"/>
    <col min="15825" max="15825" width="6.42578125" customWidth="1"/>
    <col min="16069" max="16069" width="12" customWidth="1"/>
    <col min="16070" max="16070" width="13.42578125" bestFit="1" customWidth="1"/>
    <col min="16071" max="16071" width="11.85546875" customWidth="1"/>
    <col min="16072" max="16072" width="7.42578125" customWidth="1"/>
    <col min="16073" max="16073" width="7.28515625" customWidth="1"/>
    <col min="16074" max="16074" width="7" customWidth="1"/>
    <col min="16075" max="16075" width="5.28515625" bestFit="1" customWidth="1"/>
    <col min="16076" max="16076" width="6.140625" bestFit="1" customWidth="1"/>
    <col min="16077" max="16077" width="6.85546875" customWidth="1"/>
    <col min="16078" max="16078" width="7.5703125" customWidth="1"/>
    <col min="16079" max="16079" width="7" customWidth="1"/>
    <col min="16080" max="16080" width="6.140625" bestFit="1" customWidth="1"/>
    <col min="16081" max="16081" width="6.42578125" customWidth="1"/>
  </cols>
  <sheetData>
    <row r="1" spans="1:15" s="444" customFormat="1" x14ac:dyDescent="0.25">
      <c r="A1" s="450" t="s">
        <v>905</v>
      </c>
    </row>
    <row r="2" spans="1:15" ht="21" customHeight="1" x14ac:dyDescent="0.25">
      <c r="A2" s="633" t="s">
        <v>47</v>
      </c>
      <c r="B2" s="633"/>
      <c r="C2" s="633"/>
      <c r="D2" s="633" t="str">
        <f>'P6'!D2</f>
        <v>Rosa Power Supply Company Limited</v>
      </c>
      <c r="E2" s="633"/>
      <c r="F2" s="633"/>
      <c r="G2" s="633"/>
      <c r="H2" s="633"/>
      <c r="I2" s="633"/>
      <c r="J2" s="633"/>
      <c r="K2" s="633"/>
      <c r="L2" s="633"/>
      <c r="M2" s="633"/>
      <c r="N2" s="633"/>
      <c r="O2" s="633"/>
    </row>
    <row r="3" spans="1:15" ht="21" customHeight="1" x14ac:dyDescent="0.25">
      <c r="A3" s="812" t="s">
        <v>721</v>
      </c>
      <c r="B3" s="812"/>
      <c r="C3" s="812"/>
      <c r="D3" s="812"/>
      <c r="E3" s="812"/>
      <c r="F3" s="812"/>
      <c r="G3" s="812"/>
      <c r="H3" s="812"/>
      <c r="I3" s="812"/>
      <c r="J3" s="159"/>
      <c r="K3" s="159"/>
      <c r="L3" s="159"/>
      <c r="M3" s="159"/>
      <c r="N3" s="349"/>
      <c r="O3" s="349"/>
    </row>
    <row r="4" spans="1:15" ht="21" customHeight="1" x14ac:dyDescent="0.25">
      <c r="A4" s="154"/>
      <c r="B4" s="154"/>
      <c r="C4" s="154"/>
      <c r="D4" s="14"/>
      <c r="E4" s="154"/>
      <c r="F4" s="154"/>
      <c r="G4" s="154"/>
      <c r="H4" s="154"/>
      <c r="I4" s="154"/>
    </row>
    <row r="5" spans="1:15" x14ac:dyDescent="0.25">
      <c r="A5" s="1242" t="s">
        <v>663</v>
      </c>
      <c r="B5" s="1242" t="s">
        <v>722</v>
      </c>
      <c r="C5" s="1242" t="s">
        <v>723</v>
      </c>
      <c r="D5" s="1556" t="s">
        <v>1025</v>
      </c>
      <c r="E5" s="1556"/>
      <c r="F5" s="1556"/>
      <c r="G5" s="1556"/>
      <c r="H5" s="1556"/>
      <c r="I5" s="1556"/>
      <c r="J5" s="1556" t="s">
        <v>1243</v>
      </c>
      <c r="K5" s="1556"/>
      <c r="L5" s="1556"/>
      <c r="M5" s="1556"/>
      <c r="N5" s="1556"/>
      <c r="O5" s="1556"/>
    </row>
    <row r="6" spans="1:15" s="353" customFormat="1" x14ac:dyDescent="0.25">
      <c r="A6" s="1248"/>
      <c r="B6" s="1248"/>
      <c r="C6" s="1248"/>
      <c r="D6" s="1553" t="s">
        <v>987</v>
      </c>
      <c r="E6" s="1554"/>
      <c r="F6" s="1554"/>
      <c r="G6" s="1554"/>
      <c r="H6" s="1554"/>
      <c r="I6" s="1555"/>
      <c r="J6" s="1553" t="s">
        <v>987</v>
      </c>
      <c r="K6" s="1554"/>
      <c r="L6" s="1554"/>
      <c r="M6" s="1554"/>
      <c r="N6" s="1554"/>
      <c r="O6" s="1555"/>
    </row>
    <row r="7" spans="1:15" x14ac:dyDescent="0.25">
      <c r="A7" s="1248"/>
      <c r="B7" s="1248"/>
      <c r="C7" s="1248"/>
      <c r="D7" s="1553" t="s">
        <v>985</v>
      </c>
      <c r="E7" s="1554"/>
      <c r="F7" s="1554"/>
      <c r="G7" s="1554"/>
      <c r="H7" s="1554"/>
      <c r="I7" s="1555"/>
      <c r="J7" s="1553" t="s">
        <v>979</v>
      </c>
      <c r="K7" s="1554"/>
      <c r="L7" s="1554"/>
      <c r="M7" s="1554"/>
      <c r="N7" s="1554"/>
      <c r="O7" s="1555"/>
    </row>
    <row r="8" spans="1:15" x14ac:dyDescent="0.25">
      <c r="A8" s="1248"/>
      <c r="B8" s="1248"/>
      <c r="C8" s="1248"/>
      <c r="D8" s="1442" t="s">
        <v>736</v>
      </c>
      <c r="E8" s="1443"/>
      <c r="F8" s="1443"/>
      <c r="G8" s="1443"/>
      <c r="H8" s="1443"/>
      <c r="I8" s="1444"/>
      <c r="J8" s="1442" t="s">
        <v>736</v>
      </c>
      <c r="K8" s="1443"/>
      <c r="L8" s="1443"/>
      <c r="M8" s="1443"/>
      <c r="N8" s="1443"/>
      <c r="O8" s="1444"/>
    </row>
    <row r="9" spans="1:15" x14ac:dyDescent="0.25">
      <c r="A9" s="1243"/>
      <c r="B9" s="1243"/>
      <c r="C9" s="1243"/>
      <c r="D9" s="1536" t="s">
        <v>724</v>
      </c>
      <c r="E9" s="1536"/>
      <c r="F9" s="1536" t="s">
        <v>725</v>
      </c>
      <c r="G9" s="1536"/>
      <c r="H9" s="1536" t="s">
        <v>726</v>
      </c>
      <c r="I9" s="1536"/>
      <c r="J9" s="1536" t="s">
        <v>724</v>
      </c>
      <c r="K9" s="1536"/>
      <c r="L9" s="1536" t="s">
        <v>725</v>
      </c>
      <c r="M9" s="1536"/>
      <c r="N9" s="1536" t="s">
        <v>726</v>
      </c>
      <c r="O9" s="1536"/>
    </row>
    <row r="10" spans="1:15" ht="21" customHeight="1" x14ac:dyDescent="0.25">
      <c r="A10" s="553"/>
      <c r="B10" s="553"/>
      <c r="C10" s="553"/>
      <c r="D10" s="554" t="s">
        <v>727</v>
      </c>
      <c r="E10" s="554" t="s">
        <v>728</v>
      </c>
      <c r="F10" s="554" t="s">
        <v>727</v>
      </c>
      <c r="G10" s="554" t="s">
        <v>728</v>
      </c>
      <c r="H10" s="554" t="s">
        <v>727</v>
      </c>
      <c r="I10" s="554" t="s">
        <v>728</v>
      </c>
      <c r="J10" s="554" t="s">
        <v>727</v>
      </c>
      <c r="K10" s="554" t="s">
        <v>728</v>
      </c>
      <c r="L10" s="554" t="s">
        <v>727</v>
      </c>
      <c r="M10" s="554" t="s">
        <v>728</v>
      </c>
      <c r="N10" s="554" t="s">
        <v>727</v>
      </c>
      <c r="O10" s="554" t="s">
        <v>728</v>
      </c>
    </row>
    <row r="11" spans="1:15" s="555" customFormat="1" ht="21" customHeight="1" x14ac:dyDescent="0.25">
      <c r="A11" s="443" t="s">
        <v>1024</v>
      </c>
      <c r="B11" s="493"/>
      <c r="C11" s="493"/>
      <c r="D11" s="492"/>
      <c r="E11" s="492"/>
      <c r="F11" s="492"/>
      <c r="G11" s="492"/>
      <c r="H11" s="492"/>
      <c r="I11" s="492"/>
      <c r="J11" s="492"/>
      <c r="K11" s="492"/>
      <c r="L11" s="492"/>
      <c r="M11" s="492"/>
      <c r="N11" s="492"/>
      <c r="O11" s="492"/>
    </row>
    <row r="12" spans="1:15" s="555" customFormat="1" ht="21" customHeight="1" x14ac:dyDescent="0.25">
      <c r="A12" s="443" t="s">
        <v>407</v>
      </c>
      <c r="B12" s="493"/>
      <c r="C12" s="493"/>
      <c r="D12" s="492"/>
      <c r="E12" s="492"/>
      <c r="F12" s="492"/>
      <c r="G12" s="492"/>
      <c r="H12" s="492"/>
      <c r="I12" s="492"/>
      <c r="J12" s="492"/>
      <c r="K12" s="492"/>
      <c r="L12" s="492"/>
      <c r="M12" s="492"/>
      <c r="N12" s="492"/>
      <c r="O12" s="492"/>
    </row>
    <row r="13" spans="1:15" s="555" customFormat="1" ht="21" customHeight="1" x14ac:dyDescent="0.25">
      <c r="A13" s="443" t="s">
        <v>408</v>
      </c>
      <c r="B13" s="493"/>
      <c r="C13" s="493"/>
      <c r="D13" s="492"/>
      <c r="E13" s="492"/>
      <c r="F13" s="492"/>
      <c r="G13" s="492"/>
      <c r="H13" s="492"/>
      <c r="I13" s="492"/>
      <c r="J13" s="492"/>
      <c r="K13" s="492"/>
      <c r="L13" s="492"/>
      <c r="M13" s="492"/>
      <c r="N13" s="492"/>
      <c r="O13" s="492"/>
    </row>
    <row r="14" spans="1:15" s="555" customFormat="1" ht="21" customHeight="1" x14ac:dyDescent="0.25">
      <c r="A14" s="448" t="s">
        <v>413</v>
      </c>
      <c r="B14" s="493"/>
      <c r="C14" s="493"/>
      <c r="D14" s="492"/>
      <c r="E14" s="492"/>
      <c r="F14" s="492"/>
      <c r="G14" s="492"/>
      <c r="H14" s="492"/>
      <c r="I14" s="492"/>
      <c r="J14" s="492"/>
      <c r="K14" s="492"/>
      <c r="L14" s="492"/>
      <c r="M14" s="492"/>
      <c r="N14" s="492"/>
      <c r="O14" s="492"/>
    </row>
    <row r="15" spans="1:15" s="555" customFormat="1" ht="21" customHeight="1" x14ac:dyDescent="0.25">
      <c r="A15" s="448" t="s">
        <v>630</v>
      </c>
      <c r="B15" s="493"/>
      <c r="C15" s="493"/>
      <c r="D15" s="492"/>
      <c r="E15" s="492"/>
      <c r="F15" s="492"/>
      <c r="G15" s="492"/>
      <c r="H15" s="492"/>
      <c r="I15" s="492"/>
      <c r="J15" s="492"/>
      <c r="K15" s="492"/>
      <c r="L15" s="492"/>
      <c r="M15" s="492"/>
      <c r="N15" s="492"/>
      <c r="O15" s="492"/>
    </row>
    <row r="16" spans="1:15" s="555" customFormat="1" ht="21" customHeight="1" x14ac:dyDescent="0.25">
      <c r="A16" s="448"/>
      <c r="B16" s="493"/>
      <c r="C16" s="493"/>
      <c r="D16" s="492"/>
      <c r="E16" s="492"/>
      <c r="F16" s="492"/>
      <c r="G16" s="492"/>
      <c r="H16" s="492"/>
      <c r="I16" s="492"/>
      <c r="J16" s="492"/>
      <c r="K16" s="492"/>
      <c r="L16" s="492"/>
      <c r="M16" s="492"/>
      <c r="N16" s="492"/>
      <c r="O16" s="492"/>
    </row>
    <row r="17" spans="1:15" ht="21" customHeight="1" x14ac:dyDescent="0.25">
      <c r="A17" s="48" t="s">
        <v>729</v>
      </c>
      <c r="B17" s="45"/>
      <c r="C17" s="45"/>
      <c r="D17" s="6"/>
      <c r="E17" s="6"/>
      <c r="F17" s="6"/>
      <c r="G17" s="6"/>
      <c r="H17" s="6"/>
      <c r="I17" s="6"/>
      <c r="J17" s="6"/>
      <c r="K17" s="6"/>
      <c r="L17" s="6"/>
      <c r="M17" s="6"/>
      <c r="N17" s="6"/>
      <c r="O17" s="6"/>
    </row>
    <row r="18" spans="1:15" ht="21" customHeight="1" x14ac:dyDescent="0.25">
      <c r="A18" s="48" t="s">
        <v>407</v>
      </c>
      <c r="B18" s="45"/>
      <c r="C18" s="45"/>
      <c r="D18" s="6"/>
      <c r="E18" s="6"/>
      <c r="F18" s="6"/>
      <c r="G18" s="6"/>
      <c r="H18" s="6"/>
      <c r="I18" s="6"/>
      <c r="J18" s="6"/>
      <c r="K18" s="6"/>
      <c r="L18" s="6"/>
      <c r="M18" s="6"/>
      <c r="N18" s="6"/>
      <c r="O18" s="6"/>
    </row>
    <row r="19" spans="1:15" ht="21" customHeight="1" x14ac:dyDescent="0.25">
      <c r="A19" s="48" t="s">
        <v>408</v>
      </c>
      <c r="B19" s="45"/>
      <c r="C19" s="45"/>
      <c r="D19" s="6"/>
      <c r="E19" s="6"/>
      <c r="F19" s="6"/>
      <c r="G19" s="6"/>
      <c r="H19" s="6"/>
      <c r="I19" s="6"/>
      <c r="J19" s="6"/>
      <c r="K19" s="6"/>
      <c r="L19" s="6"/>
      <c r="M19" s="6"/>
      <c r="N19" s="6"/>
      <c r="O19" s="6"/>
    </row>
    <row r="20" spans="1:15" ht="21" customHeight="1" x14ac:dyDescent="0.25">
      <c r="A20" s="49" t="s">
        <v>413</v>
      </c>
      <c r="B20" s="6"/>
      <c r="C20" s="6"/>
      <c r="D20" s="145"/>
      <c r="E20" s="145"/>
      <c r="F20" s="145"/>
      <c r="G20" s="145"/>
      <c r="H20" s="6"/>
      <c r="I20" s="6"/>
      <c r="J20" s="145"/>
      <c r="K20" s="145"/>
      <c r="L20" s="145"/>
      <c r="M20" s="145"/>
      <c r="N20" s="6"/>
      <c r="O20" s="6"/>
    </row>
    <row r="21" spans="1:15" ht="21" customHeight="1" x14ac:dyDescent="0.25">
      <c r="A21" s="49" t="s">
        <v>630</v>
      </c>
      <c r="B21" s="6"/>
      <c r="C21" s="6"/>
      <c r="D21" s="145"/>
      <c r="E21" s="145"/>
      <c r="F21" s="145"/>
      <c r="G21" s="145"/>
      <c r="H21" s="145"/>
      <c r="I21" s="177"/>
      <c r="J21" s="145"/>
      <c r="K21" s="145"/>
      <c r="L21" s="145"/>
      <c r="M21" s="145"/>
      <c r="N21" s="145"/>
      <c r="O21" s="177"/>
    </row>
    <row r="22" spans="1:15" ht="21" customHeight="1" x14ac:dyDescent="0.25">
      <c r="A22" s="6"/>
      <c r="B22" s="6"/>
      <c r="C22" s="6"/>
      <c r="D22" s="145"/>
      <c r="E22" s="145"/>
      <c r="F22" s="145"/>
      <c r="G22" s="145"/>
      <c r="H22" s="145"/>
      <c r="I22" s="177"/>
      <c r="J22" s="145"/>
      <c r="K22" s="145"/>
      <c r="L22" s="145"/>
      <c r="M22" s="145"/>
      <c r="N22" s="145"/>
      <c r="O22" s="177"/>
    </row>
    <row r="23" spans="1:15" ht="21" customHeight="1" x14ac:dyDescent="0.25">
      <c r="A23" s="48" t="s">
        <v>730</v>
      </c>
      <c r="B23" s="45"/>
      <c r="C23" s="45"/>
      <c r="D23" s="145"/>
      <c r="E23" s="145"/>
      <c r="F23" s="145"/>
      <c r="G23" s="145"/>
      <c r="H23" s="145"/>
      <c r="I23" s="177"/>
      <c r="J23" s="145"/>
      <c r="K23" s="145"/>
      <c r="L23" s="145"/>
      <c r="M23" s="145"/>
      <c r="N23" s="145"/>
      <c r="O23" s="177"/>
    </row>
    <row r="24" spans="1:15" ht="21" customHeight="1" x14ac:dyDescent="0.25">
      <c r="A24" s="48" t="s">
        <v>407</v>
      </c>
      <c r="B24" s="45"/>
      <c r="C24" s="45"/>
      <c r="D24" s="145"/>
      <c r="E24" s="145"/>
      <c r="F24" s="145"/>
      <c r="G24" s="145"/>
      <c r="H24" s="145"/>
      <c r="I24" s="177"/>
      <c r="J24" s="145"/>
      <c r="K24" s="145"/>
      <c r="L24" s="145"/>
      <c r="M24" s="145"/>
      <c r="N24" s="145"/>
      <c r="O24" s="177"/>
    </row>
    <row r="25" spans="1:15" ht="21" customHeight="1" x14ac:dyDescent="0.25">
      <c r="A25" s="49" t="s">
        <v>408</v>
      </c>
      <c r="B25" s="6"/>
      <c r="C25" s="6"/>
      <c r="D25" s="145"/>
      <c r="E25" s="145"/>
      <c r="F25" s="145"/>
      <c r="G25" s="145"/>
      <c r="H25" s="145"/>
      <c r="I25" s="177"/>
      <c r="J25" s="145"/>
      <c r="K25" s="145"/>
      <c r="L25" s="145"/>
      <c r="M25" s="145"/>
      <c r="N25" s="145"/>
      <c r="O25" s="177"/>
    </row>
    <row r="26" spans="1:15" ht="21" customHeight="1" x14ac:dyDescent="0.25">
      <c r="A26" s="49" t="s">
        <v>413</v>
      </c>
      <c r="B26" s="6"/>
      <c r="C26" s="6"/>
      <c r="D26" s="145"/>
      <c r="E26" s="145"/>
      <c r="F26" s="145"/>
      <c r="G26" s="145"/>
      <c r="H26" s="145"/>
      <c r="I26" s="177"/>
      <c r="J26" s="145"/>
      <c r="K26" s="145"/>
      <c r="L26" s="145"/>
      <c r="M26" s="145"/>
      <c r="N26" s="145"/>
      <c r="O26" s="177"/>
    </row>
    <row r="27" spans="1:15" ht="21" customHeight="1" x14ac:dyDescent="0.25">
      <c r="A27" s="49" t="s">
        <v>630</v>
      </c>
      <c r="B27" s="6"/>
      <c r="C27" s="6"/>
      <c r="D27" s="145"/>
      <c r="E27" s="145"/>
      <c r="F27" s="145"/>
      <c r="G27" s="145"/>
      <c r="H27" s="145"/>
      <c r="I27" s="177"/>
      <c r="J27" s="145"/>
      <c r="K27" s="145"/>
      <c r="L27" s="145"/>
      <c r="M27" s="145"/>
      <c r="N27" s="145"/>
      <c r="O27" s="177"/>
    </row>
    <row r="28" spans="1:15" ht="21" customHeight="1" x14ac:dyDescent="0.25">
      <c r="A28" s="6"/>
      <c r="B28" s="6"/>
      <c r="C28" s="6"/>
      <c r="D28" s="145"/>
      <c r="E28" s="145"/>
      <c r="F28" s="145"/>
      <c r="G28" s="145"/>
      <c r="H28" s="145"/>
      <c r="I28" s="177"/>
      <c r="J28" s="145"/>
      <c r="K28" s="145"/>
      <c r="L28" s="145"/>
      <c r="M28" s="145"/>
      <c r="N28" s="145"/>
      <c r="O28" s="177"/>
    </row>
    <row r="29" spans="1:15" ht="21" customHeight="1" x14ac:dyDescent="0.25">
      <c r="A29" s="48" t="s">
        <v>731</v>
      </c>
      <c r="B29" s="45"/>
      <c r="C29" s="45"/>
      <c r="D29" s="145"/>
      <c r="E29" s="145"/>
      <c r="F29" s="145"/>
      <c r="G29" s="145"/>
      <c r="H29" s="145"/>
      <c r="I29" s="177"/>
      <c r="J29" s="145"/>
      <c r="K29" s="145"/>
      <c r="L29" s="145"/>
      <c r="M29" s="145"/>
      <c r="N29" s="145"/>
      <c r="O29" s="177"/>
    </row>
    <row r="30" spans="1:15" ht="21" customHeight="1" x14ac:dyDescent="0.25">
      <c r="A30" s="48" t="s">
        <v>407</v>
      </c>
      <c r="B30" s="45"/>
      <c r="C30" s="45"/>
      <c r="D30" s="145"/>
      <c r="E30" s="145"/>
      <c r="F30" s="145"/>
      <c r="G30" s="145"/>
      <c r="H30" s="145"/>
      <c r="I30" s="177"/>
      <c r="J30" s="145"/>
      <c r="K30" s="145"/>
      <c r="L30" s="145"/>
      <c r="M30" s="145"/>
      <c r="N30" s="145"/>
      <c r="O30" s="177"/>
    </row>
    <row r="31" spans="1:15" ht="21" customHeight="1" x14ac:dyDescent="0.25">
      <c r="A31" s="48" t="s">
        <v>408</v>
      </c>
      <c r="B31" s="45"/>
      <c r="C31" s="45"/>
      <c r="D31" s="145"/>
      <c r="E31" s="145"/>
      <c r="F31" s="145"/>
      <c r="G31" s="145"/>
      <c r="H31" s="145"/>
      <c r="I31" s="177"/>
      <c r="J31" s="145"/>
      <c r="K31" s="145"/>
      <c r="L31" s="145"/>
      <c r="M31" s="145"/>
      <c r="N31" s="145"/>
      <c r="O31" s="177"/>
    </row>
    <row r="32" spans="1:15" ht="21" customHeight="1" x14ac:dyDescent="0.25">
      <c r="A32" s="48" t="s">
        <v>413</v>
      </c>
      <c r="B32" s="45"/>
      <c r="C32" s="45"/>
      <c r="D32" s="145"/>
      <c r="E32" s="145"/>
      <c r="F32" s="145"/>
      <c r="G32" s="145"/>
      <c r="H32" s="145"/>
      <c r="I32" s="177"/>
      <c r="J32" s="145"/>
      <c r="K32" s="145"/>
      <c r="L32" s="145"/>
      <c r="M32" s="145"/>
      <c r="N32" s="145"/>
      <c r="O32" s="177"/>
    </row>
    <row r="33" spans="1:15" ht="21" customHeight="1" x14ac:dyDescent="0.25">
      <c r="A33" s="49" t="s">
        <v>630</v>
      </c>
      <c r="B33" s="6"/>
      <c r="C33" s="6"/>
      <c r="D33" s="145"/>
      <c r="E33" s="145"/>
      <c r="F33" s="145"/>
      <c r="G33" s="145"/>
      <c r="H33" s="145"/>
      <c r="I33" s="177"/>
      <c r="J33" s="145"/>
      <c r="K33" s="145"/>
      <c r="L33" s="145"/>
      <c r="M33" s="145"/>
      <c r="N33" s="145"/>
      <c r="O33" s="177"/>
    </row>
    <row r="34" spans="1:15" ht="21" customHeight="1" x14ac:dyDescent="0.25">
      <c r="A34" s="53" t="s">
        <v>246</v>
      </c>
      <c r="B34" s="154" t="s">
        <v>732</v>
      </c>
      <c r="C34" s="53"/>
      <c r="E34" s="154"/>
      <c r="F34" s="154"/>
      <c r="G34" s="154"/>
      <c r="H34" s="154"/>
      <c r="I34" s="154"/>
    </row>
    <row r="35" spans="1:15" ht="21" customHeight="1" x14ac:dyDescent="0.25">
      <c r="A35" s="53"/>
      <c r="B35" s="154" t="s">
        <v>733</v>
      </c>
      <c r="C35" s="53"/>
      <c r="E35" s="154"/>
      <c r="F35" s="154"/>
      <c r="G35" s="154"/>
      <c r="H35" s="154"/>
      <c r="I35" s="154"/>
    </row>
    <row r="36" spans="1:15" ht="21" customHeight="1" x14ac:dyDescent="0.25">
      <c r="A36" s="53" t="s">
        <v>734</v>
      </c>
      <c r="B36" s="154" t="s">
        <v>735</v>
      </c>
      <c r="C36" s="53"/>
      <c r="E36" s="154"/>
      <c r="F36" s="154"/>
      <c r="G36" s="154"/>
      <c r="H36" s="154"/>
      <c r="I36" s="154"/>
    </row>
    <row r="37" spans="1:15" x14ac:dyDescent="0.25">
      <c r="A37" s="154"/>
      <c r="B37" s="154"/>
      <c r="C37" s="154"/>
      <c r="E37" s="154"/>
      <c r="F37" s="154"/>
      <c r="G37" s="154"/>
      <c r="H37" s="154"/>
      <c r="I37" s="154"/>
    </row>
  </sheetData>
  <mergeCells count="17">
    <mergeCell ref="C5:C9"/>
    <mergeCell ref="B5:B9"/>
    <mergeCell ref="A5:A9"/>
    <mergeCell ref="D6:I6"/>
    <mergeCell ref="D5:I5"/>
    <mergeCell ref="J6:O6"/>
    <mergeCell ref="D9:E9"/>
    <mergeCell ref="F9:G9"/>
    <mergeCell ref="H9:I9"/>
    <mergeCell ref="D8:I8"/>
    <mergeCell ref="D7:I7"/>
    <mergeCell ref="J5:O5"/>
    <mergeCell ref="J7:O7"/>
    <mergeCell ref="J8:O8"/>
    <mergeCell ref="J9:K9"/>
    <mergeCell ref="L9:M9"/>
    <mergeCell ref="N9:O9"/>
  </mergeCells>
  <pageMargins left="0.7" right="0.7" top="0.75" bottom="0.75" header="0.3" footer="0.3"/>
  <pageSetup paperSize="9" scale="7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0"/>
  </sheetPr>
  <dimension ref="A1:H21"/>
  <sheetViews>
    <sheetView showGridLines="0" view="pageBreakPreview" zoomScaleNormal="100" zoomScaleSheetLayoutView="100" workbookViewId="0">
      <selection activeCell="D2" sqref="D2"/>
    </sheetView>
  </sheetViews>
  <sheetFormatPr defaultRowHeight="15" x14ac:dyDescent="0.25"/>
  <cols>
    <col min="1" max="1" width="6.28515625" customWidth="1"/>
    <col min="2" max="2" width="34.5703125" customWidth="1"/>
    <col min="3" max="8" width="13.140625" customWidth="1"/>
    <col min="257" max="257" width="6.28515625" customWidth="1"/>
    <col min="258" max="258" width="51" customWidth="1"/>
    <col min="513" max="513" width="6.28515625" customWidth="1"/>
    <col min="514" max="514" width="51" customWidth="1"/>
    <col min="769" max="769" width="6.28515625" customWidth="1"/>
    <col min="770" max="770" width="51" customWidth="1"/>
    <col min="1025" max="1025" width="6.28515625" customWidth="1"/>
    <col min="1026" max="1026" width="51" customWidth="1"/>
    <col min="1281" max="1281" width="6.28515625" customWidth="1"/>
    <col min="1282" max="1282" width="51" customWidth="1"/>
    <col min="1537" max="1537" width="6.28515625" customWidth="1"/>
    <col min="1538" max="1538" width="51" customWidth="1"/>
    <col min="1793" max="1793" width="6.28515625" customWidth="1"/>
    <col min="1794" max="1794" width="51" customWidth="1"/>
    <col min="2049" max="2049" width="6.28515625" customWidth="1"/>
    <col min="2050" max="2050" width="51" customWidth="1"/>
    <col min="2305" max="2305" width="6.28515625" customWidth="1"/>
    <col min="2306" max="2306" width="51" customWidth="1"/>
    <col min="2561" max="2561" width="6.28515625" customWidth="1"/>
    <col min="2562" max="2562" width="51" customWidth="1"/>
    <col min="2817" max="2817" width="6.28515625" customWidth="1"/>
    <col min="2818" max="2818" width="51" customWidth="1"/>
    <col min="3073" max="3073" width="6.28515625" customWidth="1"/>
    <col min="3074" max="3074" width="51" customWidth="1"/>
    <col min="3329" max="3329" width="6.28515625" customWidth="1"/>
    <col min="3330" max="3330" width="51" customWidth="1"/>
    <col min="3585" max="3585" width="6.28515625" customWidth="1"/>
    <col min="3586" max="3586" width="51" customWidth="1"/>
    <col min="3841" max="3841" width="6.28515625" customWidth="1"/>
    <col min="3842" max="3842" width="51" customWidth="1"/>
    <col min="4097" max="4097" width="6.28515625" customWidth="1"/>
    <col min="4098" max="4098" width="51" customWidth="1"/>
    <col min="4353" max="4353" width="6.28515625" customWidth="1"/>
    <col min="4354" max="4354" width="51" customWidth="1"/>
    <col min="4609" max="4609" width="6.28515625" customWidth="1"/>
    <col min="4610" max="4610" width="51" customWidth="1"/>
    <col min="4865" max="4865" width="6.28515625" customWidth="1"/>
    <col min="4866" max="4866" width="51" customWidth="1"/>
    <col min="5121" max="5121" width="6.28515625" customWidth="1"/>
    <col min="5122" max="5122" width="51" customWidth="1"/>
    <col min="5377" max="5377" width="6.28515625" customWidth="1"/>
    <col min="5378" max="5378" width="51" customWidth="1"/>
    <col min="5633" max="5633" width="6.28515625" customWidth="1"/>
    <col min="5634" max="5634" width="51" customWidth="1"/>
    <col min="5889" max="5889" width="6.28515625" customWidth="1"/>
    <col min="5890" max="5890" width="51" customWidth="1"/>
    <col min="6145" max="6145" width="6.28515625" customWidth="1"/>
    <col min="6146" max="6146" width="51" customWidth="1"/>
    <col min="6401" max="6401" width="6.28515625" customWidth="1"/>
    <col min="6402" max="6402" width="51" customWidth="1"/>
    <col min="6657" max="6657" width="6.28515625" customWidth="1"/>
    <col min="6658" max="6658" width="51" customWidth="1"/>
    <col min="6913" max="6913" width="6.28515625" customWidth="1"/>
    <col min="6914" max="6914" width="51" customWidth="1"/>
    <col min="7169" max="7169" width="6.28515625" customWidth="1"/>
    <col min="7170" max="7170" width="51" customWidth="1"/>
    <col min="7425" max="7425" width="6.28515625" customWidth="1"/>
    <col min="7426" max="7426" width="51" customWidth="1"/>
    <col min="7681" max="7681" width="6.28515625" customWidth="1"/>
    <col min="7682" max="7682" width="51" customWidth="1"/>
    <col min="7937" max="7937" width="6.28515625" customWidth="1"/>
    <col min="7938" max="7938" width="51" customWidth="1"/>
    <col min="8193" max="8193" width="6.28515625" customWidth="1"/>
    <col min="8194" max="8194" width="51" customWidth="1"/>
    <col min="8449" max="8449" width="6.28515625" customWidth="1"/>
    <col min="8450" max="8450" width="51" customWidth="1"/>
    <col min="8705" max="8705" width="6.28515625" customWidth="1"/>
    <col min="8706" max="8706" width="51" customWidth="1"/>
    <col min="8961" max="8961" width="6.28515625" customWidth="1"/>
    <col min="8962" max="8962" width="51" customWidth="1"/>
    <col min="9217" max="9217" width="6.28515625" customWidth="1"/>
    <col min="9218" max="9218" width="51" customWidth="1"/>
    <col min="9473" max="9473" width="6.28515625" customWidth="1"/>
    <col min="9474" max="9474" width="51" customWidth="1"/>
    <col min="9729" max="9729" width="6.28515625" customWidth="1"/>
    <col min="9730" max="9730" width="51" customWidth="1"/>
    <col min="9985" max="9985" width="6.28515625" customWidth="1"/>
    <col min="9986" max="9986" width="51" customWidth="1"/>
    <col min="10241" max="10241" width="6.28515625" customWidth="1"/>
    <col min="10242" max="10242" width="51" customWidth="1"/>
    <col min="10497" max="10497" width="6.28515625" customWidth="1"/>
    <col min="10498" max="10498" width="51" customWidth="1"/>
    <col min="10753" max="10753" width="6.28515625" customWidth="1"/>
    <col min="10754" max="10754" width="51" customWidth="1"/>
    <col min="11009" max="11009" width="6.28515625" customWidth="1"/>
    <col min="11010" max="11010" width="51" customWidth="1"/>
    <col min="11265" max="11265" width="6.28515625" customWidth="1"/>
    <col min="11266" max="11266" width="51" customWidth="1"/>
    <col min="11521" max="11521" width="6.28515625" customWidth="1"/>
    <col min="11522" max="11522" width="51" customWidth="1"/>
    <col min="11777" max="11777" width="6.28515625" customWidth="1"/>
    <col min="11778" max="11778" width="51" customWidth="1"/>
    <col min="12033" max="12033" width="6.28515625" customWidth="1"/>
    <col min="12034" max="12034" width="51" customWidth="1"/>
    <col min="12289" max="12289" width="6.28515625" customWidth="1"/>
    <col min="12290" max="12290" width="51" customWidth="1"/>
    <col min="12545" max="12545" width="6.28515625" customWidth="1"/>
    <col min="12546" max="12546" width="51" customWidth="1"/>
    <col min="12801" max="12801" width="6.28515625" customWidth="1"/>
    <col min="12802" max="12802" width="51" customWidth="1"/>
    <col min="13057" max="13057" width="6.28515625" customWidth="1"/>
    <col min="13058" max="13058" width="51" customWidth="1"/>
    <col min="13313" max="13313" width="6.28515625" customWidth="1"/>
    <col min="13314" max="13314" width="51" customWidth="1"/>
    <col min="13569" max="13569" width="6.28515625" customWidth="1"/>
    <col min="13570" max="13570" width="51" customWidth="1"/>
    <col min="13825" max="13825" width="6.28515625" customWidth="1"/>
    <col min="13826" max="13826" width="51" customWidth="1"/>
    <col min="14081" max="14081" width="6.28515625" customWidth="1"/>
    <col min="14082" max="14082" width="51" customWidth="1"/>
    <col min="14337" max="14337" width="6.28515625" customWidth="1"/>
    <col min="14338" max="14338" width="51" customWidth="1"/>
    <col min="14593" max="14593" width="6.28515625" customWidth="1"/>
    <col min="14594" max="14594" width="51" customWidth="1"/>
    <col min="14849" max="14849" width="6.28515625" customWidth="1"/>
    <col min="14850" max="14850" width="51" customWidth="1"/>
    <col min="15105" max="15105" width="6.28515625" customWidth="1"/>
    <col min="15106" max="15106" width="51" customWidth="1"/>
    <col min="15361" max="15361" width="6.28515625" customWidth="1"/>
    <col min="15362" max="15362" width="51" customWidth="1"/>
    <col min="15617" max="15617" width="6.28515625" customWidth="1"/>
    <col min="15618" max="15618" width="51" customWidth="1"/>
    <col min="15873" max="15873" width="6.28515625" customWidth="1"/>
    <col min="15874" max="15874" width="51" customWidth="1"/>
    <col min="16129" max="16129" width="6.28515625" customWidth="1"/>
    <col min="16130" max="16130" width="51" customWidth="1"/>
  </cols>
  <sheetData>
    <row r="1" spans="1:8" s="421" customFormat="1" x14ac:dyDescent="0.25">
      <c r="A1" s="1280" t="s">
        <v>906</v>
      </c>
      <c r="B1" s="1280"/>
    </row>
    <row r="2" spans="1:8" ht="21" customHeight="1" x14ac:dyDescent="0.25">
      <c r="A2" s="633" t="s">
        <v>47</v>
      </c>
      <c r="B2" s="633"/>
      <c r="C2" s="633"/>
      <c r="D2" s="633" t="str">
        <f>'P7'!D2</f>
        <v>Rosa Power Supply Company Limited</v>
      </c>
      <c r="E2" s="633"/>
      <c r="F2" s="633"/>
      <c r="G2" s="633"/>
      <c r="H2" s="633"/>
    </row>
    <row r="3" spans="1:8" ht="21" customHeight="1" x14ac:dyDescent="0.25">
      <c r="A3" s="812" t="s">
        <v>1272</v>
      </c>
      <c r="B3" s="812"/>
      <c r="C3" s="812"/>
      <c r="D3" s="812"/>
      <c r="E3" s="812"/>
      <c r="F3" s="812"/>
      <c r="G3" s="1314"/>
      <c r="H3" s="1314"/>
    </row>
    <row r="4" spans="1:8" ht="21" customHeight="1" x14ac:dyDescent="0.25">
      <c r="A4" s="50"/>
      <c r="B4" s="154"/>
      <c r="C4" s="154"/>
      <c r="D4" s="154"/>
      <c r="E4" s="154"/>
      <c r="F4" s="154"/>
      <c r="G4" s="154"/>
      <c r="H4" s="154"/>
    </row>
    <row r="5" spans="1:8" x14ac:dyDescent="0.25">
      <c r="A5" s="410" t="s">
        <v>384</v>
      </c>
      <c r="B5" s="410" t="s">
        <v>49</v>
      </c>
      <c r="C5" s="410" t="s">
        <v>666</v>
      </c>
      <c r="D5" s="410" t="s">
        <v>667</v>
      </c>
      <c r="E5" s="410" t="s">
        <v>1269</v>
      </c>
      <c r="F5" s="410" t="s">
        <v>1270</v>
      </c>
      <c r="G5" s="410" t="s">
        <v>169</v>
      </c>
      <c r="H5" s="410" t="s">
        <v>183</v>
      </c>
    </row>
    <row r="6" spans="1:8" ht="23.25" customHeight="1" x14ac:dyDescent="0.25">
      <c r="A6" s="49"/>
      <c r="B6" s="45" t="s">
        <v>742</v>
      </c>
      <c r="C6" s="6"/>
      <c r="D6" s="6"/>
      <c r="E6" s="6"/>
      <c r="F6" s="6"/>
      <c r="G6" s="6"/>
      <c r="H6" s="6"/>
    </row>
    <row r="7" spans="1:8" ht="21" customHeight="1" x14ac:dyDescent="0.25">
      <c r="A7" s="48">
        <v>1</v>
      </c>
      <c r="B7" s="47" t="s">
        <v>737</v>
      </c>
      <c r="C7" s="6"/>
      <c r="D7" s="6"/>
      <c r="E7" s="6"/>
      <c r="F7" s="6"/>
      <c r="G7" s="6"/>
      <c r="H7" s="6"/>
    </row>
    <row r="8" spans="1:8" ht="21" customHeight="1" x14ac:dyDescent="0.25">
      <c r="A8" s="49" t="s">
        <v>63</v>
      </c>
      <c r="B8" s="6" t="s">
        <v>738</v>
      </c>
      <c r="C8" s="177"/>
      <c r="D8" s="177"/>
      <c r="E8" s="177"/>
      <c r="F8" s="177"/>
      <c r="G8" s="177"/>
      <c r="H8" s="177"/>
    </row>
    <row r="9" spans="1:8" ht="21" customHeight="1" x14ac:dyDescent="0.25">
      <c r="A9" s="49" t="s">
        <v>64</v>
      </c>
      <c r="B9" s="6" t="s">
        <v>739</v>
      </c>
      <c r="C9" s="177"/>
      <c r="D9" s="177"/>
      <c r="E9" s="177"/>
      <c r="F9" s="177"/>
      <c r="G9" s="177"/>
      <c r="H9" s="177"/>
    </row>
    <row r="10" spans="1:8" ht="21" customHeight="1" x14ac:dyDescent="0.25">
      <c r="A10" s="49" t="s">
        <v>66</v>
      </c>
      <c r="B10" s="6" t="s">
        <v>907</v>
      </c>
      <c r="C10" s="177"/>
      <c r="D10" s="177"/>
      <c r="E10" s="177"/>
      <c r="F10" s="177"/>
      <c r="G10" s="177"/>
      <c r="H10" s="177"/>
    </row>
    <row r="11" spans="1:8" ht="33.75" customHeight="1" x14ac:dyDescent="0.25">
      <c r="A11" s="48">
        <v>2</v>
      </c>
      <c r="B11" s="15" t="s">
        <v>740</v>
      </c>
      <c r="C11" s="177"/>
      <c r="D11" s="177"/>
      <c r="E11" s="177"/>
      <c r="F11" s="177"/>
      <c r="G11" s="177"/>
      <c r="H11" s="177"/>
    </row>
    <row r="12" spans="1:8" ht="20.25" customHeight="1" x14ac:dyDescent="0.25">
      <c r="A12" s="48">
        <v>3</v>
      </c>
      <c r="B12" s="6" t="s">
        <v>741</v>
      </c>
      <c r="C12" s="177"/>
      <c r="D12" s="177"/>
      <c r="E12" s="177"/>
      <c r="F12" s="177"/>
      <c r="G12" s="177"/>
      <c r="H12" s="177"/>
    </row>
    <row r="13" spans="1:8" ht="21" customHeight="1" x14ac:dyDescent="0.25">
      <c r="A13" s="278"/>
      <c r="B13" s="347" t="s">
        <v>743</v>
      </c>
      <c r="C13" s="278"/>
      <c r="D13" s="278"/>
      <c r="E13" s="278"/>
      <c r="F13" s="278"/>
      <c r="G13" s="278"/>
      <c r="H13" s="278"/>
    </row>
    <row r="14" spans="1:8" ht="21" customHeight="1" x14ac:dyDescent="0.25"/>
    <row r="15" spans="1:8" ht="21" customHeight="1" x14ac:dyDescent="0.25">
      <c r="A15" s="1423"/>
      <c r="B15" s="1423"/>
      <c r="C15" s="1423"/>
      <c r="D15" s="1423"/>
      <c r="E15" s="1423"/>
      <c r="F15" s="1423"/>
      <c r="G15" s="1423"/>
      <c r="H15" s="1423"/>
    </row>
    <row r="16" spans="1:8" ht="21" customHeight="1" x14ac:dyDescent="0.25"/>
    <row r="17" spans="6:8" ht="21" customHeight="1" x14ac:dyDescent="0.25">
      <c r="F17" s="1335"/>
      <c r="G17" s="1335"/>
      <c r="H17" s="1335"/>
    </row>
    <row r="18" spans="6:8" ht="21" customHeight="1" x14ac:dyDescent="0.25"/>
    <row r="19" spans="6:8" ht="21" customHeight="1" x14ac:dyDescent="0.25"/>
    <row r="20" spans="6:8" ht="21" customHeight="1" x14ac:dyDescent="0.25"/>
    <row r="21" spans="6:8" ht="21" customHeight="1" x14ac:dyDescent="0.25"/>
  </sheetData>
  <mergeCells count="4">
    <mergeCell ref="A1:B1"/>
    <mergeCell ref="A15:H15"/>
    <mergeCell ref="F17:H17"/>
    <mergeCell ref="G3:H3"/>
  </mergeCells>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0"/>
    <pageSetUpPr fitToPage="1"/>
  </sheetPr>
  <dimension ref="A1:H86"/>
  <sheetViews>
    <sheetView showGridLines="0" view="pageBreakPreview" zoomScaleNormal="100" zoomScaleSheetLayoutView="100" workbookViewId="0">
      <selection activeCell="D2" sqref="D2"/>
    </sheetView>
  </sheetViews>
  <sheetFormatPr defaultRowHeight="15" x14ac:dyDescent="0.25"/>
  <cols>
    <col min="2" max="2" width="34.28515625" customWidth="1"/>
    <col min="3" max="8" width="13.28515625" customWidth="1"/>
    <col min="215" max="215" width="21.28515625" customWidth="1"/>
    <col min="217" max="217" width="12.140625" customWidth="1"/>
    <col min="218" max="218" width="14.140625" customWidth="1"/>
    <col min="219" max="219" width="19.42578125" customWidth="1"/>
    <col min="220" max="220" width="17.85546875" customWidth="1"/>
    <col min="221" max="221" width="17.140625" customWidth="1"/>
    <col min="471" max="471" width="21.28515625" customWidth="1"/>
    <col min="473" max="473" width="12.140625" customWidth="1"/>
    <col min="474" max="474" width="14.140625" customWidth="1"/>
    <col min="475" max="475" width="19.42578125" customWidth="1"/>
    <col min="476" max="476" width="17.85546875" customWidth="1"/>
    <col min="477" max="477" width="17.140625" customWidth="1"/>
    <col min="727" max="727" width="21.28515625" customWidth="1"/>
    <col min="729" max="729" width="12.140625" customWidth="1"/>
    <col min="730" max="730" width="14.140625" customWidth="1"/>
    <col min="731" max="731" width="19.42578125" customWidth="1"/>
    <col min="732" max="732" width="17.85546875" customWidth="1"/>
    <col min="733" max="733" width="17.140625" customWidth="1"/>
    <col min="983" max="983" width="21.28515625" customWidth="1"/>
    <col min="985" max="985" width="12.140625" customWidth="1"/>
    <col min="986" max="986" width="14.140625" customWidth="1"/>
    <col min="987" max="987" width="19.42578125" customWidth="1"/>
    <col min="988" max="988" width="17.85546875" customWidth="1"/>
    <col min="989" max="989" width="17.140625" customWidth="1"/>
    <col min="1239" max="1239" width="21.28515625" customWidth="1"/>
    <col min="1241" max="1241" width="12.140625" customWidth="1"/>
    <col min="1242" max="1242" width="14.140625" customWidth="1"/>
    <col min="1243" max="1243" width="19.42578125" customWidth="1"/>
    <col min="1244" max="1244" width="17.85546875" customWidth="1"/>
    <col min="1245" max="1245" width="17.140625" customWidth="1"/>
    <col min="1495" max="1495" width="21.28515625" customWidth="1"/>
    <col min="1497" max="1497" width="12.140625" customWidth="1"/>
    <col min="1498" max="1498" width="14.140625" customWidth="1"/>
    <col min="1499" max="1499" width="19.42578125" customWidth="1"/>
    <col min="1500" max="1500" width="17.85546875" customWidth="1"/>
    <col min="1501" max="1501" width="17.140625" customWidth="1"/>
    <col min="1751" max="1751" width="21.28515625" customWidth="1"/>
    <col min="1753" max="1753" width="12.140625" customWidth="1"/>
    <col min="1754" max="1754" width="14.140625" customWidth="1"/>
    <col min="1755" max="1755" width="19.42578125" customWidth="1"/>
    <col min="1756" max="1756" width="17.85546875" customWidth="1"/>
    <col min="1757" max="1757" width="17.140625" customWidth="1"/>
    <col min="2007" max="2007" width="21.28515625" customWidth="1"/>
    <col min="2009" max="2009" width="12.140625" customWidth="1"/>
    <col min="2010" max="2010" width="14.140625" customWidth="1"/>
    <col min="2011" max="2011" width="19.42578125" customWidth="1"/>
    <col min="2012" max="2012" width="17.85546875" customWidth="1"/>
    <col min="2013" max="2013" width="17.140625" customWidth="1"/>
    <col min="2263" max="2263" width="21.28515625" customWidth="1"/>
    <col min="2265" max="2265" width="12.140625" customWidth="1"/>
    <col min="2266" max="2266" width="14.140625" customWidth="1"/>
    <col min="2267" max="2267" width="19.42578125" customWidth="1"/>
    <col min="2268" max="2268" width="17.85546875" customWidth="1"/>
    <col min="2269" max="2269" width="17.140625" customWidth="1"/>
    <col min="2519" max="2519" width="21.28515625" customWidth="1"/>
    <col min="2521" max="2521" width="12.140625" customWidth="1"/>
    <col min="2522" max="2522" width="14.140625" customWidth="1"/>
    <col min="2523" max="2523" width="19.42578125" customWidth="1"/>
    <col min="2524" max="2524" width="17.85546875" customWidth="1"/>
    <col min="2525" max="2525" width="17.140625" customWidth="1"/>
    <col min="2775" max="2775" width="21.28515625" customWidth="1"/>
    <col min="2777" max="2777" width="12.140625" customWidth="1"/>
    <col min="2778" max="2778" width="14.140625" customWidth="1"/>
    <col min="2779" max="2779" width="19.42578125" customWidth="1"/>
    <col min="2780" max="2780" width="17.85546875" customWidth="1"/>
    <col min="2781" max="2781" width="17.140625" customWidth="1"/>
    <col min="3031" max="3031" width="21.28515625" customWidth="1"/>
    <col min="3033" max="3033" width="12.140625" customWidth="1"/>
    <col min="3034" max="3034" width="14.140625" customWidth="1"/>
    <col min="3035" max="3035" width="19.42578125" customWidth="1"/>
    <col min="3036" max="3036" width="17.85546875" customWidth="1"/>
    <col min="3037" max="3037" width="17.140625" customWidth="1"/>
    <col min="3287" max="3287" width="21.28515625" customWidth="1"/>
    <col min="3289" max="3289" width="12.140625" customWidth="1"/>
    <col min="3290" max="3290" width="14.140625" customWidth="1"/>
    <col min="3291" max="3291" width="19.42578125" customWidth="1"/>
    <col min="3292" max="3292" width="17.85546875" customWidth="1"/>
    <col min="3293" max="3293" width="17.140625" customWidth="1"/>
    <col min="3543" max="3543" width="21.28515625" customWidth="1"/>
    <col min="3545" max="3545" width="12.140625" customWidth="1"/>
    <col min="3546" max="3546" width="14.140625" customWidth="1"/>
    <col min="3547" max="3547" width="19.42578125" customWidth="1"/>
    <col min="3548" max="3548" width="17.85546875" customWidth="1"/>
    <col min="3549" max="3549" width="17.140625" customWidth="1"/>
    <col min="3799" max="3799" width="21.28515625" customWidth="1"/>
    <col min="3801" max="3801" width="12.140625" customWidth="1"/>
    <col min="3802" max="3802" width="14.140625" customWidth="1"/>
    <col min="3803" max="3803" width="19.42578125" customWidth="1"/>
    <col min="3804" max="3804" width="17.85546875" customWidth="1"/>
    <col min="3805" max="3805" width="17.140625" customWidth="1"/>
    <col min="4055" max="4055" width="21.28515625" customWidth="1"/>
    <col min="4057" max="4057" width="12.140625" customWidth="1"/>
    <col min="4058" max="4058" width="14.140625" customWidth="1"/>
    <col min="4059" max="4059" width="19.42578125" customWidth="1"/>
    <col min="4060" max="4060" width="17.85546875" customWidth="1"/>
    <col min="4061" max="4061" width="17.140625" customWidth="1"/>
    <col min="4311" max="4311" width="21.28515625" customWidth="1"/>
    <col min="4313" max="4313" width="12.140625" customWidth="1"/>
    <col min="4314" max="4314" width="14.140625" customWidth="1"/>
    <col min="4315" max="4315" width="19.42578125" customWidth="1"/>
    <col min="4316" max="4316" width="17.85546875" customWidth="1"/>
    <col min="4317" max="4317" width="17.140625" customWidth="1"/>
    <col min="4567" max="4567" width="21.28515625" customWidth="1"/>
    <col min="4569" max="4569" width="12.140625" customWidth="1"/>
    <col min="4570" max="4570" width="14.140625" customWidth="1"/>
    <col min="4571" max="4571" width="19.42578125" customWidth="1"/>
    <col min="4572" max="4572" width="17.85546875" customWidth="1"/>
    <col min="4573" max="4573" width="17.140625" customWidth="1"/>
    <col min="4823" max="4823" width="21.28515625" customWidth="1"/>
    <col min="4825" max="4825" width="12.140625" customWidth="1"/>
    <col min="4826" max="4826" width="14.140625" customWidth="1"/>
    <col min="4827" max="4827" width="19.42578125" customWidth="1"/>
    <col min="4828" max="4828" width="17.85546875" customWidth="1"/>
    <col min="4829" max="4829" width="17.140625" customWidth="1"/>
    <col min="5079" max="5079" width="21.28515625" customWidth="1"/>
    <col min="5081" max="5081" width="12.140625" customWidth="1"/>
    <col min="5082" max="5082" width="14.140625" customWidth="1"/>
    <col min="5083" max="5083" width="19.42578125" customWidth="1"/>
    <col min="5084" max="5084" width="17.85546875" customWidth="1"/>
    <col min="5085" max="5085" width="17.140625" customWidth="1"/>
    <col min="5335" max="5335" width="21.28515625" customWidth="1"/>
    <col min="5337" max="5337" width="12.140625" customWidth="1"/>
    <col min="5338" max="5338" width="14.140625" customWidth="1"/>
    <col min="5339" max="5339" width="19.42578125" customWidth="1"/>
    <col min="5340" max="5340" width="17.85546875" customWidth="1"/>
    <col min="5341" max="5341" width="17.140625" customWidth="1"/>
    <col min="5591" max="5591" width="21.28515625" customWidth="1"/>
    <col min="5593" max="5593" width="12.140625" customWidth="1"/>
    <col min="5594" max="5594" width="14.140625" customWidth="1"/>
    <col min="5595" max="5595" width="19.42578125" customWidth="1"/>
    <col min="5596" max="5596" width="17.85546875" customWidth="1"/>
    <col min="5597" max="5597" width="17.140625" customWidth="1"/>
    <col min="5847" max="5847" width="21.28515625" customWidth="1"/>
    <col min="5849" max="5849" width="12.140625" customWidth="1"/>
    <col min="5850" max="5850" width="14.140625" customWidth="1"/>
    <col min="5851" max="5851" width="19.42578125" customWidth="1"/>
    <col min="5852" max="5852" width="17.85546875" customWidth="1"/>
    <col min="5853" max="5853" width="17.140625" customWidth="1"/>
    <col min="6103" max="6103" width="21.28515625" customWidth="1"/>
    <col min="6105" max="6105" width="12.140625" customWidth="1"/>
    <col min="6106" max="6106" width="14.140625" customWidth="1"/>
    <col min="6107" max="6107" width="19.42578125" customWidth="1"/>
    <col min="6108" max="6108" width="17.85546875" customWidth="1"/>
    <col min="6109" max="6109" width="17.140625" customWidth="1"/>
    <col min="6359" max="6359" width="21.28515625" customWidth="1"/>
    <col min="6361" max="6361" width="12.140625" customWidth="1"/>
    <col min="6362" max="6362" width="14.140625" customWidth="1"/>
    <col min="6363" max="6363" width="19.42578125" customWidth="1"/>
    <col min="6364" max="6364" width="17.85546875" customWidth="1"/>
    <col min="6365" max="6365" width="17.140625" customWidth="1"/>
    <col min="6615" max="6615" width="21.28515625" customWidth="1"/>
    <col min="6617" max="6617" width="12.140625" customWidth="1"/>
    <col min="6618" max="6618" width="14.140625" customWidth="1"/>
    <col min="6619" max="6619" width="19.42578125" customWidth="1"/>
    <col min="6620" max="6620" width="17.85546875" customWidth="1"/>
    <col min="6621" max="6621" width="17.140625" customWidth="1"/>
    <col min="6871" max="6871" width="21.28515625" customWidth="1"/>
    <col min="6873" max="6873" width="12.140625" customWidth="1"/>
    <col min="6874" max="6874" width="14.140625" customWidth="1"/>
    <col min="6875" max="6875" width="19.42578125" customWidth="1"/>
    <col min="6876" max="6876" width="17.85546875" customWidth="1"/>
    <col min="6877" max="6877" width="17.140625" customWidth="1"/>
    <col min="7127" max="7127" width="21.28515625" customWidth="1"/>
    <col min="7129" max="7129" width="12.140625" customWidth="1"/>
    <col min="7130" max="7130" width="14.140625" customWidth="1"/>
    <col min="7131" max="7131" width="19.42578125" customWidth="1"/>
    <col min="7132" max="7132" width="17.85546875" customWidth="1"/>
    <col min="7133" max="7133" width="17.140625" customWidth="1"/>
    <col min="7383" max="7383" width="21.28515625" customWidth="1"/>
    <col min="7385" max="7385" width="12.140625" customWidth="1"/>
    <col min="7386" max="7386" width="14.140625" customWidth="1"/>
    <col min="7387" max="7387" width="19.42578125" customWidth="1"/>
    <col min="7388" max="7388" width="17.85546875" customWidth="1"/>
    <col min="7389" max="7389" width="17.140625" customWidth="1"/>
    <col min="7639" max="7639" width="21.28515625" customWidth="1"/>
    <col min="7641" max="7641" width="12.140625" customWidth="1"/>
    <col min="7642" max="7642" width="14.140625" customWidth="1"/>
    <col min="7643" max="7643" width="19.42578125" customWidth="1"/>
    <col min="7644" max="7644" width="17.85546875" customWidth="1"/>
    <col min="7645" max="7645" width="17.140625" customWidth="1"/>
    <col min="7895" max="7895" width="21.28515625" customWidth="1"/>
    <col min="7897" max="7897" width="12.140625" customWidth="1"/>
    <col min="7898" max="7898" width="14.140625" customWidth="1"/>
    <col min="7899" max="7899" width="19.42578125" customWidth="1"/>
    <col min="7900" max="7900" width="17.85546875" customWidth="1"/>
    <col min="7901" max="7901" width="17.140625" customWidth="1"/>
    <col min="8151" max="8151" width="21.28515625" customWidth="1"/>
    <col min="8153" max="8153" width="12.140625" customWidth="1"/>
    <col min="8154" max="8154" width="14.140625" customWidth="1"/>
    <col min="8155" max="8155" width="19.42578125" customWidth="1"/>
    <col min="8156" max="8156" width="17.85546875" customWidth="1"/>
    <col min="8157" max="8157" width="17.140625" customWidth="1"/>
    <col min="8407" max="8407" width="21.28515625" customWidth="1"/>
    <col min="8409" max="8409" width="12.140625" customWidth="1"/>
    <col min="8410" max="8410" width="14.140625" customWidth="1"/>
    <col min="8411" max="8411" width="19.42578125" customWidth="1"/>
    <col min="8412" max="8412" width="17.85546875" customWidth="1"/>
    <col min="8413" max="8413" width="17.140625" customWidth="1"/>
    <col min="8663" max="8663" width="21.28515625" customWidth="1"/>
    <col min="8665" max="8665" width="12.140625" customWidth="1"/>
    <col min="8666" max="8666" width="14.140625" customWidth="1"/>
    <col min="8667" max="8667" width="19.42578125" customWidth="1"/>
    <col min="8668" max="8668" width="17.85546875" customWidth="1"/>
    <col min="8669" max="8669" width="17.140625" customWidth="1"/>
    <col min="8919" max="8919" width="21.28515625" customWidth="1"/>
    <col min="8921" max="8921" width="12.140625" customWidth="1"/>
    <col min="8922" max="8922" width="14.140625" customWidth="1"/>
    <col min="8923" max="8923" width="19.42578125" customWidth="1"/>
    <col min="8924" max="8924" width="17.85546875" customWidth="1"/>
    <col min="8925" max="8925" width="17.140625" customWidth="1"/>
    <col min="9175" max="9175" width="21.28515625" customWidth="1"/>
    <col min="9177" max="9177" width="12.140625" customWidth="1"/>
    <col min="9178" max="9178" width="14.140625" customWidth="1"/>
    <col min="9179" max="9179" width="19.42578125" customWidth="1"/>
    <col min="9180" max="9180" width="17.85546875" customWidth="1"/>
    <col min="9181" max="9181" width="17.140625" customWidth="1"/>
    <col min="9431" max="9431" width="21.28515625" customWidth="1"/>
    <col min="9433" max="9433" width="12.140625" customWidth="1"/>
    <col min="9434" max="9434" width="14.140625" customWidth="1"/>
    <col min="9435" max="9435" width="19.42578125" customWidth="1"/>
    <col min="9436" max="9436" width="17.85546875" customWidth="1"/>
    <col min="9437" max="9437" width="17.140625" customWidth="1"/>
    <col min="9687" max="9687" width="21.28515625" customWidth="1"/>
    <col min="9689" max="9689" width="12.140625" customWidth="1"/>
    <col min="9690" max="9690" width="14.140625" customWidth="1"/>
    <col min="9691" max="9691" width="19.42578125" customWidth="1"/>
    <col min="9692" max="9692" width="17.85546875" customWidth="1"/>
    <col min="9693" max="9693" width="17.140625" customWidth="1"/>
    <col min="9943" max="9943" width="21.28515625" customWidth="1"/>
    <col min="9945" max="9945" width="12.140625" customWidth="1"/>
    <col min="9946" max="9946" width="14.140625" customWidth="1"/>
    <col min="9947" max="9947" width="19.42578125" customWidth="1"/>
    <col min="9948" max="9948" width="17.85546875" customWidth="1"/>
    <col min="9949" max="9949" width="17.140625" customWidth="1"/>
    <col min="10199" max="10199" width="21.28515625" customWidth="1"/>
    <col min="10201" max="10201" width="12.140625" customWidth="1"/>
    <col min="10202" max="10202" width="14.140625" customWidth="1"/>
    <col min="10203" max="10203" width="19.42578125" customWidth="1"/>
    <col min="10204" max="10204" width="17.85546875" customWidth="1"/>
    <col min="10205" max="10205" width="17.140625" customWidth="1"/>
    <col min="10455" max="10455" width="21.28515625" customWidth="1"/>
    <col min="10457" max="10457" width="12.140625" customWidth="1"/>
    <col min="10458" max="10458" width="14.140625" customWidth="1"/>
    <col min="10459" max="10459" width="19.42578125" customWidth="1"/>
    <col min="10460" max="10460" width="17.85546875" customWidth="1"/>
    <col min="10461" max="10461" width="17.140625" customWidth="1"/>
    <col min="10711" max="10711" width="21.28515625" customWidth="1"/>
    <col min="10713" max="10713" width="12.140625" customWidth="1"/>
    <col min="10714" max="10714" width="14.140625" customWidth="1"/>
    <col min="10715" max="10715" width="19.42578125" customWidth="1"/>
    <col min="10716" max="10716" width="17.85546875" customWidth="1"/>
    <col min="10717" max="10717" width="17.140625" customWidth="1"/>
    <col min="10967" max="10967" width="21.28515625" customWidth="1"/>
    <col min="10969" max="10969" width="12.140625" customWidth="1"/>
    <col min="10970" max="10970" width="14.140625" customWidth="1"/>
    <col min="10971" max="10971" width="19.42578125" customWidth="1"/>
    <col min="10972" max="10972" width="17.85546875" customWidth="1"/>
    <col min="10973" max="10973" width="17.140625" customWidth="1"/>
    <col min="11223" max="11223" width="21.28515625" customWidth="1"/>
    <col min="11225" max="11225" width="12.140625" customWidth="1"/>
    <col min="11226" max="11226" width="14.140625" customWidth="1"/>
    <col min="11227" max="11227" width="19.42578125" customWidth="1"/>
    <col min="11228" max="11228" width="17.85546875" customWidth="1"/>
    <col min="11229" max="11229" width="17.140625" customWidth="1"/>
    <col min="11479" max="11479" width="21.28515625" customWidth="1"/>
    <col min="11481" max="11481" width="12.140625" customWidth="1"/>
    <col min="11482" max="11482" width="14.140625" customWidth="1"/>
    <col min="11483" max="11483" width="19.42578125" customWidth="1"/>
    <col min="11484" max="11484" width="17.85546875" customWidth="1"/>
    <col min="11485" max="11485" width="17.140625" customWidth="1"/>
    <col min="11735" max="11735" width="21.28515625" customWidth="1"/>
    <col min="11737" max="11737" width="12.140625" customWidth="1"/>
    <col min="11738" max="11738" width="14.140625" customWidth="1"/>
    <col min="11739" max="11739" width="19.42578125" customWidth="1"/>
    <col min="11740" max="11740" width="17.85546875" customWidth="1"/>
    <col min="11741" max="11741" width="17.140625" customWidth="1"/>
    <col min="11991" max="11991" width="21.28515625" customWidth="1"/>
    <col min="11993" max="11993" width="12.140625" customWidth="1"/>
    <col min="11994" max="11994" width="14.140625" customWidth="1"/>
    <col min="11995" max="11995" width="19.42578125" customWidth="1"/>
    <col min="11996" max="11996" width="17.85546875" customWidth="1"/>
    <col min="11997" max="11997" width="17.140625" customWidth="1"/>
    <col min="12247" max="12247" width="21.28515625" customWidth="1"/>
    <col min="12249" max="12249" width="12.140625" customWidth="1"/>
    <col min="12250" max="12250" width="14.140625" customWidth="1"/>
    <col min="12251" max="12251" width="19.42578125" customWidth="1"/>
    <col min="12252" max="12252" width="17.85546875" customWidth="1"/>
    <col min="12253" max="12253" width="17.140625" customWidth="1"/>
    <col min="12503" max="12503" width="21.28515625" customWidth="1"/>
    <col min="12505" max="12505" width="12.140625" customWidth="1"/>
    <col min="12506" max="12506" width="14.140625" customWidth="1"/>
    <col min="12507" max="12507" width="19.42578125" customWidth="1"/>
    <col min="12508" max="12508" width="17.85546875" customWidth="1"/>
    <col min="12509" max="12509" width="17.140625" customWidth="1"/>
    <col min="12759" max="12759" width="21.28515625" customWidth="1"/>
    <col min="12761" max="12761" width="12.140625" customWidth="1"/>
    <col min="12762" max="12762" width="14.140625" customWidth="1"/>
    <col min="12763" max="12763" width="19.42578125" customWidth="1"/>
    <col min="12764" max="12764" width="17.85546875" customWidth="1"/>
    <col min="12765" max="12765" width="17.140625" customWidth="1"/>
    <col min="13015" max="13015" width="21.28515625" customWidth="1"/>
    <col min="13017" max="13017" width="12.140625" customWidth="1"/>
    <col min="13018" max="13018" width="14.140625" customWidth="1"/>
    <col min="13019" max="13019" width="19.42578125" customWidth="1"/>
    <col min="13020" max="13020" width="17.85546875" customWidth="1"/>
    <col min="13021" max="13021" width="17.140625" customWidth="1"/>
    <col min="13271" max="13271" width="21.28515625" customWidth="1"/>
    <col min="13273" max="13273" width="12.140625" customWidth="1"/>
    <col min="13274" max="13274" width="14.140625" customWidth="1"/>
    <col min="13275" max="13275" width="19.42578125" customWidth="1"/>
    <col min="13276" max="13276" width="17.85546875" customWidth="1"/>
    <col min="13277" max="13277" width="17.140625" customWidth="1"/>
    <col min="13527" max="13527" width="21.28515625" customWidth="1"/>
    <col min="13529" max="13529" width="12.140625" customWidth="1"/>
    <col min="13530" max="13530" width="14.140625" customWidth="1"/>
    <col min="13531" max="13531" width="19.42578125" customWidth="1"/>
    <col min="13532" max="13532" width="17.85546875" customWidth="1"/>
    <col min="13533" max="13533" width="17.140625" customWidth="1"/>
    <col min="13783" max="13783" width="21.28515625" customWidth="1"/>
    <col min="13785" max="13785" width="12.140625" customWidth="1"/>
    <col min="13786" max="13786" width="14.140625" customWidth="1"/>
    <col min="13787" max="13787" width="19.42578125" customWidth="1"/>
    <col min="13788" max="13788" width="17.85546875" customWidth="1"/>
    <col min="13789" max="13789" width="17.140625" customWidth="1"/>
    <col min="14039" max="14039" width="21.28515625" customWidth="1"/>
    <col min="14041" max="14041" width="12.140625" customWidth="1"/>
    <col min="14042" max="14042" width="14.140625" customWidth="1"/>
    <col min="14043" max="14043" width="19.42578125" customWidth="1"/>
    <col min="14044" max="14044" width="17.85546875" customWidth="1"/>
    <col min="14045" max="14045" width="17.140625" customWidth="1"/>
    <col min="14295" max="14295" width="21.28515625" customWidth="1"/>
    <col min="14297" max="14297" width="12.140625" customWidth="1"/>
    <col min="14298" max="14298" width="14.140625" customWidth="1"/>
    <col min="14299" max="14299" width="19.42578125" customWidth="1"/>
    <col min="14300" max="14300" width="17.85546875" customWidth="1"/>
    <col min="14301" max="14301" width="17.140625" customWidth="1"/>
    <col min="14551" max="14551" width="21.28515625" customWidth="1"/>
    <col min="14553" max="14553" width="12.140625" customWidth="1"/>
    <col min="14554" max="14554" width="14.140625" customWidth="1"/>
    <col min="14555" max="14555" width="19.42578125" customWidth="1"/>
    <col min="14556" max="14556" width="17.85546875" customWidth="1"/>
    <col min="14557" max="14557" width="17.140625" customWidth="1"/>
    <col min="14807" max="14807" width="21.28515625" customWidth="1"/>
    <col min="14809" max="14809" width="12.140625" customWidth="1"/>
    <col min="14810" max="14810" width="14.140625" customWidth="1"/>
    <col min="14811" max="14811" width="19.42578125" customWidth="1"/>
    <col min="14812" max="14812" width="17.85546875" customWidth="1"/>
    <col min="14813" max="14813" width="17.140625" customWidth="1"/>
    <col min="15063" max="15063" width="21.28515625" customWidth="1"/>
    <col min="15065" max="15065" width="12.140625" customWidth="1"/>
    <col min="15066" max="15066" width="14.140625" customWidth="1"/>
    <col min="15067" max="15067" width="19.42578125" customWidth="1"/>
    <col min="15068" max="15068" width="17.85546875" customWidth="1"/>
    <col min="15069" max="15069" width="17.140625" customWidth="1"/>
    <col min="15319" max="15319" width="21.28515625" customWidth="1"/>
    <col min="15321" max="15321" width="12.140625" customWidth="1"/>
    <col min="15322" max="15322" width="14.140625" customWidth="1"/>
    <col min="15323" max="15323" width="19.42578125" customWidth="1"/>
    <col min="15324" max="15324" width="17.85546875" customWidth="1"/>
    <col min="15325" max="15325" width="17.140625" customWidth="1"/>
    <col min="15575" max="15575" width="21.28515625" customWidth="1"/>
    <col min="15577" max="15577" width="12.140625" customWidth="1"/>
    <col min="15578" max="15578" width="14.140625" customWidth="1"/>
    <col min="15579" max="15579" width="19.42578125" customWidth="1"/>
    <col min="15580" max="15580" width="17.85546875" customWidth="1"/>
    <col min="15581" max="15581" width="17.140625" customWidth="1"/>
    <col min="15831" max="15831" width="21.28515625" customWidth="1"/>
    <col min="15833" max="15833" width="12.140625" customWidth="1"/>
    <col min="15834" max="15834" width="14.140625" customWidth="1"/>
    <col min="15835" max="15835" width="19.42578125" customWidth="1"/>
    <col min="15836" max="15836" width="17.85546875" customWidth="1"/>
    <col min="15837" max="15837" width="17.140625" customWidth="1"/>
    <col min="16087" max="16087" width="21.28515625" customWidth="1"/>
    <col min="16089" max="16089" width="12.140625" customWidth="1"/>
    <col min="16090" max="16090" width="14.140625" customWidth="1"/>
    <col min="16091" max="16091" width="19.42578125" customWidth="1"/>
    <col min="16092" max="16092" width="17.85546875" customWidth="1"/>
    <col min="16093" max="16093" width="17.140625" customWidth="1"/>
  </cols>
  <sheetData>
    <row r="1" spans="1:8" s="421" customFormat="1" x14ac:dyDescent="0.25">
      <c r="A1" s="1280" t="s">
        <v>744</v>
      </c>
      <c r="B1" s="1280"/>
    </row>
    <row r="2" spans="1:8" ht="21" customHeight="1" x14ac:dyDescent="0.25">
      <c r="A2" s="633" t="s">
        <v>47</v>
      </c>
      <c r="B2" s="633"/>
      <c r="C2" s="633"/>
      <c r="D2" s="633" t="str">
        <f>'P8'!D2</f>
        <v>Rosa Power Supply Company Limited</v>
      </c>
      <c r="E2" s="633"/>
      <c r="F2" s="633"/>
      <c r="G2" s="633"/>
      <c r="H2" s="633"/>
    </row>
    <row r="3" spans="1:8" ht="21" customHeight="1" x14ac:dyDescent="0.25">
      <c r="A3" s="812" t="s">
        <v>841</v>
      </c>
      <c r="B3" s="812"/>
      <c r="C3" s="812"/>
      <c r="D3" s="812"/>
      <c r="E3" s="812"/>
      <c r="F3" s="812"/>
      <c r="G3" s="1314"/>
      <c r="H3" s="1314"/>
    </row>
    <row r="4" spans="1:8" ht="21" customHeight="1" x14ac:dyDescent="0.25">
      <c r="A4" s="50"/>
      <c r="B4" s="154"/>
      <c r="C4" s="154"/>
      <c r="D4" s="154"/>
      <c r="E4" s="154"/>
      <c r="F4" s="154"/>
      <c r="G4" s="14"/>
      <c r="H4" s="154"/>
    </row>
    <row r="5" spans="1:8" ht="60" x14ac:dyDescent="0.25">
      <c r="A5" s="472" t="s">
        <v>384</v>
      </c>
      <c r="B5" s="472" t="s">
        <v>745</v>
      </c>
      <c r="C5" s="442" t="s">
        <v>746</v>
      </c>
      <c r="D5" s="442" t="s">
        <v>747</v>
      </c>
      <c r="E5" s="442" t="s">
        <v>748</v>
      </c>
      <c r="F5" s="442" t="s">
        <v>749</v>
      </c>
      <c r="G5" s="442" t="s">
        <v>750</v>
      </c>
      <c r="H5" s="442" t="s">
        <v>751</v>
      </c>
    </row>
    <row r="6" spans="1:8" ht="21" customHeight="1" x14ac:dyDescent="0.25">
      <c r="A6" s="1558" t="s">
        <v>1274</v>
      </c>
      <c r="B6" s="1558"/>
      <c r="C6" s="1558"/>
      <c r="D6" s="1558"/>
      <c r="E6" s="1558"/>
      <c r="F6" s="1558"/>
      <c r="G6" s="1558"/>
      <c r="H6" s="1558"/>
    </row>
    <row r="7" spans="1:8" ht="21" customHeight="1" x14ac:dyDescent="0.25">
      <c r="A7" s="115">
        <v>1</v>
      </c>
      <c r="B7" s="279" t="s">
        <v>1026</v>
      </c>
      <c r="C7" s="115"/>
      <c r="D7" s="180"/>
      <c r="E7" s="115"/>
      <c r="F7" s="115"/>
      <c r="G7" s="115"/>
      <c r="H7" s="115"/>
    </row>
    <row r="8" spans="1:8" ht="21" customHeight="1" x14ac:dyDescent="0.25">
      <c r="A8" s="115"/>
      <c r="B8" s="279"/>
      <c r="C8" s="115"/>
      <c r="D8" s="121"/>
      <c r="E8" s="115"/>
      <c r="F8" s="115"/>
      <c r="G8" s="115"/>
      <c r="H8" s="115"/>
    </row>
    <row r="9" spans="1:8" ht="21" customHeight="1" x14ac:dyDescent="0.25">
      <c r="A9" s="115"/>
      <c r="B9" s="279"/>
      <c r="C9" s="115"/>
      <c r="D9" s="115"/>
      <c r="E9" s="115"/>
      <c r="F9" s="115"/>
      <c r="G9" s="115"/>
      <c r="H9" s="115"/>
    </row>
    <row r="10" spans="1:8" s="444" customFormat="1" ht="21" customHeight="1" x14ac:dyDescent="0.25">
      <c r="A10" s="115">
        <v>2</v>
      </c>
      <c r="B10" s="279" t="s">
        <v>752</v>
      </c>
      <c r="C10" s="115"/>
      <c r="D10" s="115"/>
      <c r="E10" s="115"/>
      <c r="F10" s="115"/>
      <c r="G10" s="115"/>
      <c r="H10" s="115"/>
    </row>
    <row r="11" spans="1:8" s="444" customFormat="1" ht="21" customHeight="1" x14ac:dyDescent="0.25">
      <c r="A11" s="115"/>
      <c r="B11" s="279"/>
      <c r="C11" s="115"/>
      <c r="D11" s="115"/>
      <c r="E11" s="115"/>
      <c r="F11" s="115"/>
      <c r="G11" s="115"/>
      <c r="H11" s="115"/>
    </row>
    <row r="12" spans="1:8" s="444" customFormat="1" ht="21" customHeight="1" x14ac:dyDescent="0.25">
      <c r="A12" s="115"/>
      <c r="B12" s="279"/>
      <c r="C12" s="115"/>
      <c r="D12" s="115"/>
      <c r="E12" s="115"/>
      <c r="F12" s="115"/>
      <c r="G12" s="115"/>
      <c r="H12" s="115"/>
    </row>
    <row r="13" spans="1:8" ht="21" customHeight="1" x14ac:dyDescent="0.25">
      <c r="A13" s="115">
        <v>3</v>
      </c>
      <c r="B13" s="279" t="s">
        <v>753</v>
      </c>
      <c r="C13" s="115"/>
      <c r="D13" s="115"/>
      <c r="E13" s="115"/>
      <c r="F13" s="115"/>
      <c r="G13" s="115"/>
      <c r="H13" s="115"/>
    </row>
    <row r="14" spans="1:8" ht="21" customHeight="1" x14ac:dyDescent="0.25">
      <c r="A14" s="115"/>
      <c r="B14" s="279"/>
      <c r="C14" s="115"/>
      <c r="D14" s="115"/>
      <c r="E14" s="115"/>
      <c r="F14" s="115"/>
      <c r="G14" s="115"/>
      <c r="H14" s="115"/>
    </row>
    <row r="15" spans="1:8" ht="21" customHeight="1" x14ac:dyDescent="0.25">
      <c r="A15" s="115"/>
      <c r="B15" s="279"/>
      <c r="C15" s="115"/>
      <c r="D15" s="115"/>
      <c r="E15" s="115"/>
      <c r="F15" s="115"/>
      <c r="G15" s="115"/>
      <c r="H15" s="115"/>
    </row>
    <row r="16" spans="1:8" ht="21" customHeight="1" x14ac:dyDescent="0.25">
      <c r="A16" s="115">
        <v>4</v>
      </c>
      <c r="B16" s="279" t="s">
        <v>754</v>
      </c>
      <c r="C16" s="115"/>
      <c r="D16" s="115"/>
      <c r="E16" s="115"/>
      <c r="F16" s="115"/>
      <c r="G16" s="115"/>
      <c r="H16" s="115"/>
    </row>
    <row r="17" spans="1:8" ht="21" customHeight="1" x14ac:dyDescent="0.25">
      <c r="A17" s="115"/>
      <c r="B17" s="279"/>
      <c r="C17" s="115"/>
      <c r="D17" s="115"/>
      <c r="E17" s="115"/>
      <c r="F17" s="115"/>
      <c r="G17" s="115"/>
      <c r="H17" s="115"/>
    </row>
    <row r="18" spans="1:8" ht="21" customHeight="1" x14ac:dyDescent="0.25">
      <c r="A18" s="280"/>
      <c r="B18" s="116"/>
      <c r="C18" s="117"/>
      <c r="D18" s="118"/>
      <c r="E18" s="115"/>
      <c r="F18" s="115"/>
      <c r="G18" s="115"/>
      <c r="H18" s="115"/>
    </row>
    <row r="19" spans="1:8" ht="21" customHeight="1" x14ac:dyDescent="0.25">
      <c r="A19" s="1558" t="s">
        <v>1273</v>
      </c>
      <c r="B19" s="1558" t="s">
        <v>755</v>
      </c>
      <c r="C19" s="1558"/>
      <c r="D19" s="1558"/>
      <c r="E19" s="1558"/>
      <c r="F19" s="1558"/>
      <c r="G19" s="1558"/>
      <c r="H19" s="1558"/>
    </row>
    <row r="20" spans="1:8" ht="21" customHeight="1" x14ac:dyDescent="0.25">
      <c r="A20" s="115">
        <v>1</v>
      </c>
      <c r="B20" s="279" t="s">
        <v>1026</v>
      </c>
      <c r="C20" s="115"/>
      <c r="D20" s="115"/>
      <c r="E20" s="115"/>
      <c r="F20" s="115"/>
      <c r="G20" s="115"/>
      <c r="H20" s="115"/>
    </row>
    <row r="21" spans="1:8" ht="21" customHeight="1" x14ac:dyDescent="0.25">
      <c r="A21" s="115"/>
      <c r="B21" s="279"/>
      <c r="C21" s="115"/>
      <c r="D21" s="115"/>
      <c r="E21" s="115"/>
      <c r="F21" s="115"/>
      <c r="G21" s="115"/>
      <c r="H21" s="115"/>
    </row>
    <row r="22" spans="1:8" ht="21" customHeight="1" x14ac:dyDescent="0.25">
      <c r="A22" s="115"/>
      <c r="B22" s="279"/>
      <c r="C22" s="115"/>
      <c r="D22" s="115"/>
      <c r="E22" s="115"/>
      <c r="F22" s="115"/>
      <c r="G22" s="115"/>
      <c r="H22" s="115"/>
    </row>
    <row r="23" spans="1:8" s="444" customFormat="1" ht="21" customHeight="1" x14ac:dyDescent="0.25">
      <c r="A23" s="115">
        <v>2</v>
      </c>
      <c r="B23" s="279" t="s">
        <v>752</v>
      </c>
      <c r="C23" s="115"/>
      <c r="D23" s="115"/>
      <c r="E23" s="115"/>
      <c r="F23" s="115"/>
      <c r="G23" s="115"/>
      <c r="H23" s="115"/>
    </row>
    <row r="24" spans="1:8" s="444" customFormat="1" ht="21" customHeight="1" x14ac:dyDescent="0.25">
      <c r="A24" s="115"/>
      <c r="B24" s="279"/>
      <c r="C24" s="115"/>
      <c r="D24" s="115"/>
      <c r="E24" s="115"/>
      <c r="F24" s="115"/>
      <c r="G24" s="115"/>
      <c r="H24" s="115"/>
    </row>
    <row r="25" spans="1:8" s="444" customFormat="1" ht="21" customHeight="1" x14ac:dyDescent="0.25">
      <c r="A25" s="115"/>
      <c r="B25" s="279"/>
      <c r="C25" s="115"/>
      <c r="D25" s="115"/>
      <c r="E25" s="115"/>
      <c r="F25" s="115"/>
      <c r="G25" s="115"/>
      <c r="H25" s="115"/>
    </row>
    <row r="26" spans="1:8" ht="21" customHeight="1" x14ac:dyDescent="0.25">
      <c r="A26" s="115">
        <v>3</v>
      </c>
      <c r="B26" s="279" t="s">
        <v>753</v>
      </c>
      <c r="C26" s="115"/>
      <c r="D26" s="115"/>
      <c r="E26" s="115"/>
      <c r="F26" s="115"/>
      <c r="G26" s="115"/>
      <c r="H26" s="115"/>
    </row>
    <row r="27" spans="1:8" ht="21" customHeight="1" x14ac:dyDescent="0.25">
      <c r="A27" s="115"/>
      <c r="B27" s="279"/>
      <c r="C27" s="115"/>
      <c r="D27" s="115"/>
      <c r="E27" s="115"/>
      <c r="F27" s="115"/>
      <c r="G27" s="115"/>
      <c r="H27" s="115"/>
    </row>
    <row r="28" spans="1:8" ht="21" customHeight="1" x14ac:dyDescent="0.25">
      <c r="A28" s="115"/>
      <c r="B28" s="279"/>
      <c r="C28" s="115"/>
      <c r="D28" s="115"/>
      <c r="E28" s="115"/>
      <c r="F28" s="115"/>
      <c r="G28" s="115"/>
      <c r="H28" s="115"/>
    </row>
    <row r="29" spans="1:8" ht="21" customHeight="1" x14ac:dyDescent="0.25">
      <c r="A29" s="115">
        <v>4</v>
      </c>
      <c r="B29" s="279" t="s">
        <v>754</v>
      </c>
      <c r="C29" s="115"/>
      <c r="D29" s="115"/>
      <c r="E29" s="115"/>
      <c r="F29" s="115"/>
      <c r="G29" s="115"/>
      <c r="H29" s="115"/>
    </row>
    <row r="30" spans="1:8" ht="21" customHeight="1" x14ac:dyDescent="0.25">
      <c r="A30" s="119"/>
      <c r="B30" s="280"/>
      <c r="C30" s="120"/>
      <c r="D30" s="120"/>
      <c r="E30" s="120"/>
      <c r="F30" s="120"/>
      <c r="G30" s="120"/>
      <c r="H30" s="120"/>
    </row>
    <row r="31" spans="1:8" ht="21" customHeight="1" x14ac:dyDescent="0.25">
      <c r="A31" s="496" t="s">
        <v>756</v>
      </c>
      <c r="B31" s="281"/>
      <c r="C31" s="157"/>
      <c r="D31" s="157"/>
      <c r="E31" s="157"/>
      <c r="F31" s="157"/>
      <c r="G31" s="157"/>
      <c r="H31" s="157"/>
    </row>
    <row r="32" spans="1:8" ht="21" customHeight="1" x14ac:dyDescent="0.25">
      <c r="A32" s="1557" t="s">
        <v>757</v>
      </c>
      <c r="B32" s="1557"/>
      <c r="C32" s="1557"/>
      <c r="D32" s="1557"/>
      <c r="E32" s="1557"/>
      <c r="F32" s="1557"/>
      <c r="G32" s="1557"/>
      <c r="H32" s="1557"/>
    </row>
    <row r="33" spans="1:8" ht="21" customHeight="1" x14ac:dyDescent="0.25">
      <c r="A33" s="1423"/>
      <c r="B33" s="1423"/>
      <c r="C33" s="1423"/>
      <c r="D33" s="1423"/>
      <c r="E33" s="1423"/>
      <c r="F33" s="1423"/>
      <c r="G33" s="1423"/>
      <c r="H33" s="1423"/>
    </row>
    <row r="34" spans="1:8" ht="21" customHeight="1" x14ac:dyDescent="0.25"/>
    <row r="35" spans="1:8" ht="21" customHeight="1" x14ac:dyDescent="0.25"/>
    <row r="36" spans="1:8" ht="21" customHeight="1" x14ac:dyDescent="0.25">
      <c r="F36" s="1335"/>
      <c r="G36" s="1335"/>
      <c r="H36" s="1335"/>
    </row>
    <row r="37" spans="1:8" ht="21" customHeight="1" x14ac:dyDescent="0.25"/>
    <row r="38" spans="1:8" ht="21" customHeight="1" x14ac:dyDescent="0.25"/>
    <row r="39" spans="1:8" ht="21" customHeight="1" x14ac:dyDescent="0.25"/>
    <row r="40" spans="1:8" ht="21" customHeight="1" x14ac:dyDescent="0.25"/>
    <row r="41" spans="1:8" ht="21" customHeight="1" x14ac:dyDescent="0.25"/>
    <row r="42" spans="1:8" ht="21" customHeight="1" x14ac:dyDescent="0.25"/>
    <row r="43" spans="1:8" ht="21" customHeight="1" x14ac:dyDescent="0.25"/>
    <row r="44" spans="1:8" ht="21" customHeight="1" x14ac:dyDescent="0.25"/>
    <row r="45" spans="1:8" ht="21" customHeight="1" x14ac:dyDescent="0.25"/>
    <row r="46" spans="1:8" ht="21" customHeight="1" x14ac:dyDescent="0.25"/>
    <row r="47" spans="1:8" ht="21" customHeight="1" x14ac:dyDescent="0.25"/>
    <row r="48" spans="1: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sheetData>
  <mergeCells count="7">
    <mergeCell ref="A1:B1"/>
    <mergeCell ref="G3:H3"/>
    <mergeCell ref="F36:H36"/>
    <mergeCell ref="A32:H32"/>
    <mergeCell ref="A33:H33"/>
    <mergeCell ref="A6:H6"/>
    <mergeCell ref="A19:H19"/>
  </mergeCells>
  <pageMargins left="0.7" right="0.7" top="0.75" bottom="0.75" header="0.3" footer="0.3"/>
  <pageSetup paperSize="9" scale="71"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0"/>
    <pageSetUpPr fitToPage="1"/>
  </sheetPr>
  <dimension ref="A1:K147"/>
  <sheetViews>
    <sheetView showGridLines="0" view="pageBreakPreview" zoomScale="110" zoomScaleNormal="100" zoomScaleSheetLayoutView="110" workbookViewId="0">
      <selection activeCell="D2" sqref="D2"/>
    </sheetView>
  </sheetViews>
  <sheetFormatPr defaultRowHeight="15" x14ac:dyDescent="0.25"/>
  <cols>
    <col min="2" max="2" width="26.140625" customWidth="1"/>
    <col min="4" max="4" width="9.85546875" bestFit="1" customWidth="1"/>
    <col min="5" max="5" width="10.140625" bestFit="1" customWidth="1"/>
    <col min="6" max="6" width="12" customWidth="1"/>
    <col min="7" max="7" width="9.85546875" bestFit="1" customWidth="1"/>
    <col min="8" max="8" width="10.140625" bestFit="1" customWidth="1"/>
    <col min="9" max="9" width="9.140625" customWidth="1"/>
    <col min="10" max="10" width="9.85546875" bestFit="1" customWidth="1"/>
    <col min="11" max="11" width="10.140625" bestFit="1" customWidth="1"/>
  </cols>
  <sheetData>
    <row r="1" spans="1:11" s="421" customFormat="1" x14ac:dyDescent="0.25">
      <c r="A1" s="1280" t="s">
        <v>764</v>
      </c>
      <c r="B1" s="1280"/>
    </row>
    <row r="2" spans="1:11" ht="21" customHeight="1" x14ac:dyDescent="0.25">
      <c r="A2" s="633" t="s">
        <v>842</v>
      </c>
      <c r="B2" s="633"/>
      <c r="C2" s="633"/>
      <c r="D2" s="633" t="str">
        <f>'P9'!D2</f>
        <v>Rosa Power Supply Company Limited</v>
      </c>
      <c r="E2" s="633"/>
      <c r="F2" s="633"/>
      <c r="G2" s="633"/>
      <c r="H2" s="633"/>
      <c r="I2" s="633"/>
      <c r="J2" s="633"/>
      <c r="K2" s="633"/>
    </row>
    <row r="3" spans="1:11" ht="21" customHeight="1" x14ac:dyDescent="0.25">
      <c r="A3" s="812" t="s">
        <v>758</v>
      </c>
      <c r="B3" s="812"/>
      <c r="C3" s="812"/>
      <c r="D3" s="812"/>
      <c r="E3" s="812"/>
      <c r="F3" s="812"/>
      <c r="G3" s="812"/>
      <c r="H3" s="812"/>
      <c r="I3" s="812"/>
      <c r="J3" s="1559"/>
      <c r="K3" s="1559"/>
    </row>
    <row r="4" spans="1:11" ht="21" customHeight="1" x14ac:dyDescent="0.25">
      <c r="A4" s="282"/>
      <c r="B4" s="282"/>
      <c r="C4" s="282"/>
      <c r="D4" s="282"/>
      <c r="E4" s="282"/>
      <c r="F4" s="282"/>
      <c r="G4" s="282"/>
    </row>
    <row r="5" spans="1:11" x14ac:dyDescent="0.25">
      <c r="A5" s="1240" t="s">
        <v>353</v>
      </c>
      <c r="B5" s="1240" t="s">
        <v>759</v>
      </c>
      <c r="C5" s="1535" t="s">
        <v>1268</v>
      </c>
      <c r="D5" s="1535"/>
      <c r="E5" s="1535"/>
      <c r="F5" s="1535"/>
      <c r="G5" s="1535"/>
      <c r="H5" s="1535"/>
      <c r="I5" s="1535" t="s">
        <v>1243</v>
      </c>
      <c r="J5" s="1535"/>
      <c r="K5" s="1535"/>
    </row>
    <row r="6" spans="1:11" s="353" customFormat="1" x14ac:dyDescent="0.25">
      <c r="A6" s="1465"/>
      <c r="B6" s="1465"/>
      <c r="C6" s="1542" t="s">
        <v>986</v>
      </c>
      <c r="D6" s="1543"/>
      <c r="E6" s="1544"/>
      <c r="F6" s="1542" t="s">
        <v>986</v>
      </c>
      <c r="G6" s="1543"/>
      <c r="H6" s="1544"/>
      <c r="I6" s="1542" t="s">
        <v>986</v>
      </c>
      <c r="J6" s="1543"/>
      <c r="K6" s="1544"/>
    </row>
    <row r="7" spans="1:11" x14ac:dyDescent="0.25">
      <c r="A7" s="1465"/>
      <c r="B7" s="1465"/>
      <c r="C7" s="1535" t="s">
        <v>985</v>
      </c>
      <c r="D7" s="1535"/>
      <c r="E7" s="1535"/>
      <c r="F7" s="1535" t="s">
        <v>985</v>
      </c>
      <c r="G7" s="1535"/>
      <c r="H7" s="1535"/>
      <c r="I7" s="1542" t="s">
        <v>979</v>
      </c>
      <c r="J7" s="1543"/>
      <c r="K7" s="1544"/>
    </row>
    <row r="8" spans="1:11" ht="67.5" customHeight="1" x14ac:dyDescent="0.25">
      <c r="A8" s="1241"/>
      <c r="B8" s="1241"/>
      <c r="C8" s="754" t="s">
        <v>760</v>
      </c>
      <c r="D8" s="754" t="s">
        <v>761</v>
      </c>
      <c r="E8" s="754" t="s">
        <v>762</v>
      </c>
      <c r="F8" s="754" t="s">
        <v>760</v>
      </c>
      <c r="G8" s="754" t="s">
        <v>761</v>
      </c>
      <c r="H8" s="754" t="s">
        <v>762</v>
      </c>
      <c r="I8" s="754" t="s">
        <v>760</v>
      </c>
      <c r="J8" s="754" t="s">
        <v>761</v>
      </c>
      <c r="K8" s="754" t="s">
        <v>762</v>
      </c>
    </row>
    <row r="9" spans="1:11" ht="21" customHeight="1" x14ac:dyDescent="0.25">
      <c r="A9" s="6"/>
      <c r="B9" s="45"/>
      <c r="C9" s="45"/>
      <c r="D9" s="45"/>
      <c r="E9" s="45"/>
      <c r="F9" s="45"/>
      <c r="G9" s="45"/>
      <c r="H9" s="45"/>
      <c r="I9" s="6"/>
      <c r="J9" s="6"/>
      <c r="K9" s="6"/>
    </row>
    <row r="10" spans="1:11" ht="21" customHeight="1" x14ac:dyDescent="0.25">
      <c r="A10" s="417">
        <v>1</v>
      </c>
      <c r="B10" s="45" t="s">
        <v>1027</v>
      </c>
      <c r="C10" s="330"/>
      <c r="D10" s="330"/>
      <c r="E10" s="330"/>
      <c r="F10" s="330"/>
      <c r="G10" s="330"/>
      <c r="H10" s="330"/>
      <c r="I10" s="330"/>
      <c r="J10" s="330"/>
      <c r="K10" s="330"/>
    </row>
    <row r="11" spans="1:11" ht="21" customHeight="1" x14ac:dyDescent="0.25">
      <c r="A11" s="49"/>
      <c r="B11" s="6" t="s">
        <v>1011</v>
      </c>
      <c r="C11" s="330"/>
      <c r="D11" s="330"/>
      <c r="E11" s="330"/>
      <c r="F11" s="330"/>
      <c r="G11" s="330"/>
      <c r="H11" s="330"/>
      <c r="I11" s="330"/>
      <c r="J11" s="330"/>
      <c r="K11" s="330"/>
    </row>
    <row r="12" spans="1:11" ht="21" customHeight="1" x14ac:dyDescent="0.25">
      <c r="A12" s="49"/>
      <c r="B12" s="6" t="s">
        <v>407</v>
      </c>
      <c r="C12" s="330"/>
      <c r="D12" s="330"/>
      <c r="E12" s="330"/>
      <c r="F12" s="330"/>
      <c r="G12" s="330"/>
      <c r="H12" s="330"/>
      <c r="I12" s="330"/>
      <c r="J12" s="330"/>
      <c r="K12" s="330"/>
    </row>
    <row r="13" spans="1:11" ht="21" customHeight="1" x14ac:dyDescent="0.25">
      <c r="A13" s="49"/>
      <c r="B13" s="6" t="s">
        <v>408</v>
      </c>
      <c r="C13" s="330"/>
      <c r="D13" s="330"/>
      <c r="E13" s="330"/>
      <c r="F13" s="330"/>
      <c r="G13" s="330"/>
      <c r="H13" s="330"/>
      <c r="I13" s="330"/>
      <c r="J13" s="330"/>
      <c r="K13" s="330"/>
    </row>
    <row r="14" spans="1:11" ht="21" customHeight="1" x14ac:dyDescent="0.25">
      <c r="A14" s="49"/>
      <c r="B14" s="6" t="s">
        <v>413</v>
      </c>
      <c r="C14" s="330"/>
      <c r="D14" s="330"/>
      <c r="E14" s="330"/>
      <c r="F14" s="330"/>
      <c r="G14" s="330"/>
      <c r="H14" s="330"/>
      <c r="I14" s="330"/>
      <c r="J14" s="330"/>
      <c r="K14" s="330"/>
    </row>
    <row r="15" spans="1:11" ht="21" customHeight="1" x14ac:dyDescent="0.25">
      <c r="A15" s="49"/>
      <c r="B15" s="6" t="s">
        <v>630</v>
      </c>
      <c r="C15" s="330"/>
      <c r="D15" s="330"/>
      <c r="E15" s="330"/>
      <c r="F15" s="330"/>
      <c r="G15" s="330"/>
      <c r="H15" s="330"/>
      <c r="I15" s="330"/>
      <c r="J15" s="330"/>
      <c r="K15" s="330"/>
    </row>
    <row r="16" spans="1:11" ht="21" customHeight="1" x14ac:dyDescent="0.25">
      <c r="A16" s="143"/>
      <c r="B16" s="181" t="s">
        <v>68</v>
      </c>
      <c r="C16" s="328"/>
      <c r="D16" s="328"/>
      <c r="E16" s="328"/>
      <c r="F16" s="328"/>
      <c r="G16" s="328"/>
      <c r="H16" s="328"/>
      <c r="I16" s="328"/>
      <c r="J16" s="328"/>
      <c r="K16" s="328"/>
    </row>
    <row r="17" spans="1:11" ht="21" customHeight="1" x14ac:dyDescent="0.25">
      <c r="A17" s="49"/>
      <c r="B17" s="45"/>
      <c r="C17" s="345"/>
      <c r="D17" s="345"/>
      <c r="E17" s="345"/>
      <c r="F17" s="345"/>
      <c r="G17" s="345"/>
      <c r="H17" s="345"/>
      <c r="I17" s="345"/>
      <c r="J17" s="345"/>
      <c r="K17" s="345"/>
    </row>
    <row r="18" spans="1:11" ht="21" customHeight="1" x14ac:dyDescent="0.25">
      <c r="A18" s="48">
        <v>2</v>
      </c>
      <c r="B18" s="45" t="s">
        <v>1028</v>
      </c>
      <c r="C18" s="346"/>
      <c r="D18" s="330"/>
      <c r="E18" s="330"/>
      <c r="F18" s="330"/>
      <c r="G18" s="330"/>
      <c r="H18" s="330"/>
      <c r="I18" s="330"/>
      <c r="J18" s="330"/>
      <c r="K18" s="330"/>
    </row>
    <row r="19" spans="1:11" ht="21" customHeight="1" x14ac:dyDescent="0.25">
      <c r="A19" s="49"/>
      <c r="B19" s="6" t="s">
        <v>1011</v>
      </c>
      <c r="C19" s="330"/>
      <c r="D19" s="330"/>
      <c r="E19" s="330"/>
      <c r="F19" s="330"/>
      <c r="G19" s="330"/>
      <c r="H19" s="330"/>
      <c r="I19" s="330"/>
      <c r="J19" s="330"/>
      <c r="K19" s="330"/>
    </row>
    <row r="20" spans="1:11" ht="21" customHeight="1" x14ac:dyDescent="0.25">
      <c r="A20" s="49"/>
      <c r="B20" s="6" t="s">
        <v>407</v>
      </c>
      <c r="C20" s="330"/>
      <c r="D20" s="330"/>
      <c r="E20" s="330"/>
      <c r="F20" s="330"/>
      <c r="G20" s="330"/>
      <c r="H20" s="330"/>
      <c r="I20" s="330"/>
      <c r="J20" s="330"/>
      <c r="K20" s="330"/>
    </row>
    <row r="21" spans="1:11" ht="21" customHeight="1" x14ac:dyDescent="0.25">
      <c r="A21" s="49"/>
      <c r="B21" s="6" t="s">
        <v>408</v>
      </c>
      <c r="C21" s="330"/>
      <c r="D21" s="330"/>
      <c r="E21" s="330"/>
      <c r="F21" s="330"/>
      <c r="G21" s="330"/>
      <c r="H21" s="330"/>
      <c r="I21" s="330"/>
      <c r="J21" s="330"/>
      <c r="K21" s="330"/>
    </row>
    <row r="22" spans="1:11" ht="21" customHeight="1" x14ac:dyDescent="0.25">
      <c r="A22" s="49"/>
      <c r="B22" s="6" t="s">
        <v>413</v>
      </c>
      <c r="C22" s="330"/>
      <c r="D22" s="330"/>
      <c r="E22" s="330"/>
      <c r="F22" s="330"/>
      <c r="G22" s="330"/>
      <c r="H22" s="330"/>
      <c r="I22" s="330"/>
      <c r="J22" s="330"/>
      <c r="K22" s="330"/>
    </row>
    <row r="23" spans="1:11" ht="21" customHeight="1" x14ac:dyDescent="0.25">
      <c r="A23" s="49"/>
      <c r="B23" s="6" t="s">
        <v>630</v>
      </c>
      <c r="C23" s="330"/>
      <c r="D23" s="330"/>
      <c r="E23" s="330"/>
      <c r="F23" s="330"/>
      <c r="G23" s="330"/>
      <c r="H23" s="330"/>
      <c r="I23" s="330"/>
      <c r="J23" s="330"/>
      <c r="K23" s="330"/>
    </row>
    <row r="24" spans="1:11" ht="21" customHeight="1" x14ac:dyDescent="0.25">
      <c r="A24" s="143"/>
      <c r="B24" s="181" t="s">
        <v>68</v>
      </c>
      <c r="C24" s="328"/>
      <c r="D24" s="328"/>
      <c r="E24" s="328"/>
      <c r="F24" s="328"/>
      <c r="G24" s="328"/>
      <c r="H24" s="328"/>
      <c r="I24" s="328"/>
      <c r="J24" s="328"/>
      <c r="K24" s="328"/>
    </row>
    <row r="25" spans="1:11" ht="21" customHeight="1" x14ac:dyDescent="0.25">
      <c r="A25" s="49"/>
      <c r="B25" s="45"/>
      <c r="C25" s="345"/>
      <c r="D25" s="345"/>
      <c r="E25" s="345"/>
      <c r="F25" s="345"/>
      <c r="G25" s="345"/>
      <c r="H25" s="345"/>
      <c r="I25" s="345"/>
      <c r="J25" s="345"/>
      <c r="K25" s="345"/>
    </row>
    <row r="26" spans="1:11" ht="21" customHeight="1" x14ac:dyDescent="0.25">
      <c r="A26" s="417">
        <v>3</v>
      </c>
      <c r="B26" s="45" t="s">
        <v>639</v>
      </c>
      <c r="C26" s="330"/>
      <c r="D26" s="330"/>
      <c r="E26" s="330"/>
      <c r="F26" s="330"/>
      <c r="G26" s="330"/>
      <c r="H26" s="330"/>
      <c r="I26" s="330"/>
      <c r="J26" s="330"/>
      <c r="K26" s="330"/>
    </row>
    <row r="27" spans="1:11" ht="21" customHeight="1" x14ac:dyDescent="0.25">
      <c r="A27" s="433"/>
      <c r="B27" s="6" t="s">
        <v>1011</v>
      </c>
      <c r="C27" s="330"/>
      <c r="D27" s="330"/>
      <c r="E27" s="330"/>
      <c r="F27" s="330"/>
      <c r="G27" s="330"/>
      <c r="H27" s="330"/>
      <c r="I27" s="330"/>
      <c r="J27" s="330"/>
      <c r="K27" s="330"/>
    </row>
    <row r="28" spans="1:11" ht="21" customHeight="1" x14ac:dyDescent="0.25">
      <c r="A28" s="433"/>
      <c r="B28" s="6" t="s">
        <v>407</v>
      </c>
      <c r="C28" s="330"/>
      <c r="D28" s="330"/>
      <c r="E28" s="330"/>
      <c r="F28" s="330"/>
      <c r="G28" s="330"/>
      <c r="H28" s="330"/>
      <c r="I28" s="330"/>
      <c r="J28" s="330"/>
      <c r="K28" s="330"/>
    </row>
    <row r="29" spans="1:11" ht="21" customHeight="1" x14ac:dyDescent="0.25">
      <c r="A29" s="433"/>
      <c r="B29" s="6" t="s">
        <v>408</v>
      </c>
      <c r="C29" s="330"/>
      <c r="D29" s="330"/>
      <c r="E29" s="330"/>
      <c r="F29" s="330"/>
      <c r="G29" s="330"/>
      <c r="H29" s="330"/>
      <c r="I29" s="330"/>
      <c r="J29" s="330"/>
      <c r="K29" s="330"/>
    </row>
    <row r="30" spans="1:11" ht="21" customHeight="1" x14ac:dyDescent="0.25">
      <c r="A30" s="433"/>
      <c r="B30" s="6" t="s">
        <v>413</v>
      </c>
      <c r="C30" s="330"/>
      <c r="D30" s="330"/>
      <c r="E30" s="330"/>
      <c r="F30" s="330"/>
      <c r="G30" s="330"/>
      <c r="H30" s="330"/>
      <c r="I30" s="330"/>
      <c r="J30" s="330"/>
      <c r="K30" s="330"/>
    </row>
    <row r="31" spans="1:11" ht="21" customHeight="1" x14ac:dyDescent="0.25">
      <c r="A31" s="433"/>
      <c r="B31" s="6" t="s">
        <v>630</v>
      </c>
      <c r="C31" s="330"/>
      <c r="D31" s="330"/>
      <c r="E31" s="330"/>
      <c r="F31" s="330"/>
      <c r="G31" s="330"/>
      <c r="H31" s="330"/>
      <c r="I31" s="330"/>
      <c r="J31" s="330"/>
      <c r="K31" s="330"/>
    </row>
    <row r="32" spans="1:11" ht="21" customHeight="1" x14ac:dyDescent="0.25">
      <c r="A32" s="143"/>
      <c r="B32" s="181" t="s">
        <v>68</v>
      </c>
      <c r="C32" s="328"/>
      <c r="D32" s="328"/>
      <c r="E32" s="328"/>
      <c r="F32" s="328"/>
      <c r="G32" s="328"/>
      <c r="H32" s="328"/>
      <c r="I32" s="328"/>
      <c r="J32" s="328"/>
      <c r="K32" s="328"/>
    </row>
    <row r="33" spans="1:11" ht="21" customHeight="1" x14ac:dyDescent="0.25">
      <c r="A33" s="433"/>
      <c r="B33" s="45"/>
      <c r="C33" s="345"/>
      <c r="D33" s="345"/>
      <c r="E33" s="345"/>
      <c r="F33" s="345"/>
      <c r="G33" s="345"/>
      <c r="H33" s="345"/>
      <c r="I33" s="345"/>
      <c r="J33" s="345"/>
      <c r="K33" s="345"/>
    </row>
    <row r="34" spans="1:11" ht="21" customHeight="1" x14ac:dyDescent="0.25">
      <c r="A34" s="417">
        <v>4</v>
      </c>
      <c r="B34" s="45" t="s">
        <v>640</v>
      </c>
      <c r="C34" s="330"/>
      <c r="D34" s="330"/>
      <c r="E34" s="330"/>
      <c r="F34" s="330"/>
      <c r="G34" s="330"/>
      <c r="H34" s="330"/>
      <c r="I34" s="330"/>
      <c r="J34" s="330"/>
      <c r="K34" s="330"/>
    </row>
    <row r="35" spans="1:11" ht="21" customHeight="1" x14ac:dyDescent="0.25">
      <c r="A35" s="21"/>
      <c r="B35" s="6" t="s">
        <v>1011</v>
      </c>
      <c r="C35" s="330"/>
      <c r="D35" s="330"/>
      <c r="E35" s="330"/>
      <c r="F35" s="330"/>
      <c r="G35" s="330"/>
      <c r="H35" s="330"/>
      <c r="I35" s="325"/>
      <c r="J35" s="325"/>
      <c r="K35" s="325"/>
    </row>
    <row r="36" spans="1:11" ht="21" customHeight="1" x14ac:dyDescent="0.25">
      <c r="A36" s="21"/>
      <c r="B36" s="6" t="s">
        <v>407</v>
      </c>
      <c r="C36" s="330"/>
      <c r="D36" s="330"/>
      <c r="E36" s="330"/>
      <c r="F36" s="330"/>
      <c r="G36" s="330"/>
      <c r="H36" s="330"/>
      <c r="I36" s="325"/>
      <c r="J36" s="325"/>
      <c r="K36" s="325"/>
    </row>
    <row r="37" spans="1:11" ht="21" customHeight="1" x14ac:dyDescent="0.25">
      <c r="A37" s="21"/>
      <c r="B37" s="6" t="s">
        <v>408</v>
      </c>
      <c r="C37" s="330"/>
      <c r="D37" s="330"/>
      <c r="E37" s="330"/>
      <c r="F37" s="330"/>
      <c r="G37" s="330"/>
      <c r="H37" s="330"/>
      <c r="I37" s="325"/>
      <c r="J37" s="325"/>
      <c r="K37" s="325"/>
    </row>
    <row r="38" spans="1:11" ht="21" customHeight="1" x14ac:dyDescent="0.25">
      <c r="A38" s="21"/>
      <c r="B38" s="6" t="s">
        <v>413</v>
      </c>
      <c r="C38" s="330"/>
      <c r="D38" s="330"/>
      <c r="E38" s="330"/>
      <c r="F38" s="330"/>
      <c r="G38" s="330"/>
      <c r="H38" s="330"/>
      <c r="I38" s="325"/>
      <c r="J38" s="325"/>
      <c r="K38" s="325"/>
    </row>
    <row r="39" spans="1:11" ht="21" customHeight="1" x14ac:dyDescent="0.25">
      <c r="A39" s="21"/>
      <c r="B39" s="6" t="s">
        <v>630</v>
      </c>
      <c r="C39" s="330"/>
      <c r="D39" s="330"/>
      <c r="E39" s="330"/>
      <c r="F39" s="330"/>
      <c r="G39" s="330"/>
      <c r="H39" s="330"/>
      <c r="I39" s="325"/>
      <c r="J39" s="325"/>
      <c r="K39" s="325"/>
    </row>
    <row r="40" spans="1:11" ht="21" customHeight="1" x14ac:dyDescent="0.25">
      <c r="A40" s="143"/>
      <c r="B40" s="181" t="s">
        <v>68</v>
      </c>
      <c r="C40" s="328"/>
      <c r="D40" s="328"/>
      <c r="E40" s="328"/>
      <c r="F40" s="328"/>
      <c r="G40" s="328"/>
      <c r="H40" s="328"/>
      <c r="I40" s="328"/>
      <c r="J40" s="328"/>
      <c r="K40" s="328"/>
    </row>
    <row r="41" spans="1:11" ht="21" customHeight="1" x14ac:dyDescent="0.25">
      <c r="A41" s="154" t="s">
        <v>763</v>
      </c>
      <c r="B41" s="154"/>
    </row>
    <row r="42" spans="1:11" ht="21" customHeight="1" x14ac:dyDescent="0.25">
      <c r="I42" s="398"/>
      <c r="J42" s="398"/>
      <c r="K42" s="398"/>
    </row>
    <row r="43" spans="1:11" ht="21" customHeight="1" x14ac:dyDescent="0.25"/>
    <row r="44" spans="1:11" ht="21" customHeight="1" x14ac:dyDescent="0.25"/>
    <row r="45" spans="1:11" ht="21" customHeight="1" x14ac:dyDescent="0.25"/>
    <row r="46" spans="1:11" ht="21" customHeight="1" x14ac:dyDescent="0.25"/>
    <row r="47" spans="1:11" ht="21" customHeight="1" x14ac:dyDescent="0.25"/>
    <row r="48" spans="1:11"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row r="128"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sheetData>
  <mergeCells count="12">
    <mergeCell ref="I7:K7"/>
    <mergeCell ref="I5:K5"/>
    <mergeCell ref="J3:K3"/>
    <mergeCell ref="C7:E7"/>
    <mergeCell ref="F7:H7"/>
    <mergeCell ref="I6:K6"/>
    <mergeCell ref="A1:B1"/>
    <mergeCell ref="C5:H5"/>
    <mergeCell ref="C6:E6"/>
    <mergeCell ref="F6:H6"/>
    <mergeCell ref="A5:A8"/>
    <mergeCell ref="B5:B8"/>
  </mergeCells>
  <pageMargins left="0.7" right="0.7" top="0.75" bottom="0.75" header="0.3" footer="0.3"/>
  <pageSetup paperSize="9"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0"/>
  </sheetPr>
  <dimension ref="A1:R69"/>
  <sheetViews>
    <sheetView showGridLines="0" tabSelected="1" view="pageBreakPreview" zoomScale="90" zoomScaleNormal="100" zoomScaleSheetLayoutView="90" workbookViewId="0">
      <pane xSplit="9" ySplit="7" topLeftCell="J8" activePane="bottomRight" state="frozen"/>
      <selection pane="topRight" activeCell="K1" sqref="K1"/>
      <selection pane="bottomLeft" activeCell="A8" sqref="A8"/>
      <selection pane="bottomRight" activeCell="N34" sqref="N34:R34"/>
    </sheetView>
  </sheetViews>
  <sheetFormatPr defaultRowHeight="15" x14ac:dyDescent="0.25"/>
  <cols>
    <col min="1" max="1" width="5" style="77" customWidth="1"/>
    <col min="2" max="2" width="48.42578125" style="77" customWidth="1"/>
    <col min="3" max="5" width="13.140625" style="523" hidden="1" customWidth="1"/>
    <col min="6" max="7" width="13.140625" style="77" hidden="1" customWidth="1"/>
    <col min="8" max="13" width="11.5703125" style="129" customWidth="1"/>
    <col min="14" max="18" width="12.85546875" style="77" bestFit="1" customWidth="1"/>
    <col min="19" max="16384" width="9.140625" style="77"/>
  </cols>
  <sheetData>
    <row r="1" spans="1:18" s="415" customFormat="1" x14ac:dyDescent="0.25">
      <c r="A1" s="1239" t="s">
        <v>176</v>
      </c>
      <c r="B1" s="1239"/>
      <c r="C1" s="514"/>
      <c r="D1" s="514"/>
      <c r="E1" s="514"/>
      <c r="H1" s="129"/>
      <c r="I1" s="129"/>
      <c r="J1" s="129"/>
      <c r="K1" s="129"/>
      <c r="L1" s="129"/>
      <c r="M1" s="129"/>
    </row>
    <row r="2" spans="1:18" ht="21" customHeight="1" x14ac:dyDescent="0.25">
      <c r="A2" s="1270" t="s">
        <v>47</v>
      </c>
      <c r="B2" s="1271"/>
      <c r="C2" s="1271"/>
      <c r="D2" s="1271"/>
      <c r="E2" s="1271"/>
      <c r="F2" s="1271"/>
      <c r="G2" s="1271"/>
      <c r="H2" s="1271"/>
      <c r="I2" s="1271"/>
      <c r="J2" s="1175"/>
      <c r="K2" s="1175"/>
      <c r="L2" s="1154" t="s">
        <v>1473</v>
      </c>
    </row>
    <row r="3" spans="1:18" ht="21" customHeight="1" x14ac:dyDescent="0.25">
      <c r="A3" s="813" t="s">
        <v>48</v>
      </c>
      <c r="B3" s="813"/>
      <c r="C3" s="813"/>
      <c r="D3" s="813"/>
      <c r="E3" s="813"/>
      <c r="F3" s="813"/>
      <c r="G3" s="813"/>
      <c r="H3" s="1176"/>
      <c r="I3" s="1177"/>
      <c r="J3" s="1176"/>
      <c r="K3" s="1177"/>
      <c r="L3" s="1177"/>
      <c r="M3" s="1258"/>
      <c r="N3" s="1258"/>
      <c r="O3" s="1258"/>
      <c r="P3" s="1258"/>
      <c r="Q3" s="1258"/>
      <c r="R3" s="1258"/>
    </row>
    <row r="4" spans="1:18" ht="21" customHeight="1" x14ac:dyDescent="0.25">
      <c r="A4" s="7"/>
      <c r="B4" s="7"/>
      <c r="C4" s="7"/>
      <c r="D4" s="7"/>
      <c r="E4" s="7"/>
      <c r="F4" s="7"/>
      <c r="G4" s="7"/>
      <c r="I4" s="1178"/>
      <c r="K4" s="1178"/>
      <c r="L4" s="1178"/>
      <c r="M4" s="1257"/>
      <c r="N4" s="1257"/>
      <c r="O4" s="1257"/>
      <c r="P4" s="1257"/>
      <c r="Q4" s="1259" t="s">
        <v>434</v>
      </c>
      <c r="R4" s="1259"/>
    </row>
    <row r="5" spans="1:18" ht="21" customHeight="1" x14ac:dyDescent="0.25">
      <c r="A5" s="1267" t="s">
        <v>384</v>
      </c>
      <c r="B5" s="1242" t="s">
        <v>49</v>
      </c>
      <c r="C5" s="1265" t="s">
        <v>1183</v>
      </c>
      <c r="D5" s="1272"/>
      <c r="E5" s="1272"/>
      <c r="F5" s="1272"/>
      <c r="G5" s="1266"/>
      <c r="H5" s="1273" t="s">
        <v>1541</v>
      </c>
      <c r="I5" s="1274"/>
      <c r="J5" s="1274"/>
      <c r="K5" s="1274"/>
      <c r="L5" s="1274"/>
      <c r="M5" s="1275"/>
      <c r="N5" s="1264" t="s">
        <v>161</v>
      </c>
      <c r="O5" s="1264"/>
      <c r="P5" s="1264"/>
      <c r="Q5" s="1264"/>
      <c r="R5" s="1264"/>
    </row>
    <row r="6" spans="1:18" ht="21" customHeight="1" x14ac:dyDescent="0.25">
      <c r="A6" s="1268"/>
      <c r="B6" s="1248"/>
      <c r="C6" s="516" t="s">
        <v>984</v>
      </c>
      <c r="D6" s="516" t="s">
        <v>984</v>
      </c>
      <c r="E6" s="516" t="s">
        <v>984</v>
      </c>
      <c r="F6" s="423" t="s">
        <v>984</v>
      </c>
      <c r="G6" s="423" t="s">
        <v>984</v>
      </c>
      <c r="H6" s="1265" t="s">
        <v>1076</v>
      </c>
      <c r="I6" s="1266"/>
      <c r="J6" s="1265" t="s">
        <v>1077</v>
      </c>
      <c r="K6" s="1266"/>
      <c r="L6" s="1265" t="s">
        <v>1078</v>
      </c>
      <c r="M6" s="1266"/>
      <c r="N6" s="423" t="s">
        <v>971</v>
      </c>
      <c r="O6" s="423" t="s">
        <v>972</v>
      </c>
      <c r="P6" s="423" t="s">
        <v>973</v>
      </c>
      <c r="Q6" s="423" t="s">
        <v>974</v>
      </c>
      <c r="R6" s="423" t="s">
        <v>975</v>
      </c>
    </row>
    <row r="7" spans="1:18" s="129" customFormat="1" ht="30" x14ac:dyDescent="0.25">
      <c r="A7" s="1269"/>
      <c r="B7" s="1243"/>
      <c r="C7" s="1171" t="s">
        <v>976</v>
      </c>
      <c r="D7" s="1171" t="s">
        <v>976</v>
      </c>
      <c r="E7" s="1171" t="s">
        <v>976</v>
      </c>
      <c r="F7" s="1171" t="s">
        <v>976</v>
      </c>
      <c r="G7" s="1171" t="s">
        <v>976</v>
      </c>
      <c r="H7" s="1172" t="s">
        <v>977</v>
      </c>
      <c r="I7" s="1202" t="s">
        <v>980</v>
      </c>
      <c r="J7" s="1172" t="s">
        <v>977</v>
      </c>
      <c r="K7" s="1202" t="s">
        <v>980</v>
      </c>
      <c r="L7" s="1172" t="s">
        <v>977</v>
      </c>
      <c r="M7" s="1172" t="s">
        <v>980</v>
      </c>
      <c r="N7" s="1172" t="s">
        <v>981</v>
      </c>
      <c r="O7" s="1172" t="s">
        <v>981</v>
      </c>
      <c r="P7" s="1172" t="s">
        <v>981</v>
      </c>
      <c r="Q7" s="1172" t="s">
        <v>981</v>
      </c>
      <c r="R7" s="1172" t="s">
        <v>981</v>
      </c>
    </row>
    <row r="8" spans="1:18" s="415" customFormat="1" ht="21" customHeight="1" x14ac:dyDescent="0.25">
      <c r="A8" s="1166" t="s">
        <v>50</v>
      </c>
      <c r="B8" s="1167" t="s">
        <v>51</v>
      </c>
      <c r="C8" s="33"/>
      <c r="D8" s="33"/>
      <c r="E8" s="33"/>
      <c r="F8" s="366"/>
      <c r="G8" s="366"/>
      <c r="H8" s="1179">
        <f>600*365*24*0.85*(1-8.5%)/1000</f>
        <v>4087.8539999999998</v>
      </c>
      <c r="I8" s="1179">
        <f t="shared" ref="I8:I14" si="0">H8</f>
        <v>4087.8539999999998</v>
      </c>
      <c r="J8" s="1179">
        <f>600*365*24*0.85*(1-8.5%)/1000</f>
        <v>4087.8539999999998</v>
      </c>
      <c r="K8" s="1179">
        <f t="shared" ref="K8:K14" si="1">J8</f>
        <v>4087.8539999999998</v>
      </c>
      <c r="L8" s="1179">
        <f>600*366*24*0.85*(1-8.5%)/1000</f>
        <v>4099.0536000000002</v>
      </c>
      <c r="M8" s="1179">
        <f t="shared" ref="M8:M14" si="2">L8</f>
        <v>4099.0536000000002</v>
      </c>
      <c r="N8" s="968">
        <f>600*365*24*0.85*(1-8.5%)/1000</f>
        <v>4087.8539999999998</v>
      </c>
      <c r="O8" s="968">
        <f t="shared" ref="O8:R8" si="3">600*365*24*0.85*(1-8.5%)/1000</f>
        <v>4087.8539999999998</v>
      </c>
      <c r="P8" s="968">
        <f t="shared" si="3"/>
        <v>4087.8539999999998</v>
      </c>
      <c r="Q8" s="968">
        <f>600*366*24*0.85*(1-8.5%)/1000</f>
        <v>4099.0536000000002</v>
      </c>
      <c r="R8" s="968">
        <f t="shared" si="3"/>
        <v>4087.8539999999998</v>
      </c>
    </row>
    <row r="9" spans="1:18" ht="21" customHeight="1" x14ac:dyDescent="0.25">
      <c r="A9" s="1166" t="s">
        <v>52</v>
      </c>
      <c r="B9" s="1167" t="s">
        <v>996</v>
      </c>
      <c r="C9" s="33"/>
      <c r="D9" s="33"/>
      <c r="E9" s="33"/>
      <c r="F9" s="205"/>
      <c r="G9" s="205"/>
      <c r="H9" s="1180">
        <f t="shared" ref="H9" si="4">H8</f>
        <v>4087.8539999999998</v>
      </c>
      <c r="I9" s="1180">
        <f t="shared" si="0"/>
        <v>4087.8539999999998</v>
      </c>
      <c r="J9" s="1180">
        <f t="shared" ref="J9" si="5">J8</f>
        <v>4087.8539999999998</v>
      </c>
      <c r="K9" s="1180">
        <f t="shared" si="1"/>
        <v>4087.8539999999998</v>
      </c>
      <c r="L9" s="1180">
        <f>L8</f>
        <v>4099.0536000000002</v>
      </c>
      <c r="M9" s="1180">
        <f t="shared" si="2"/>
        <v>4099.0536000000002</v>
      </c>
      <c r="N9" s="1030">
        <f t="shared" ref="N9:R9" si="6">N8</f>
        <v>4087.8539999999998</v>
      </c>
      <c r="O9" s="1030">
        <f t="shared" si="6"/>
        <v>4087.8539999999998</v>
      </c>
      <c r="P9" s="1030">
        <f t="shared" si="6"/>
        <v>4087.8539999999998</v>
      </c>
      <c r="Q9" s="1030">
        <f t="shared" si="6"/>
        <v>4099.0536000000002</v>
      </c>
      <c r="R9" s="1030">
        <f t="shared" si="6"/>
        <v>4087.8539999999998</v>
      </c>
    </row>
    <row r="10" spans="1:18" ht="21" customHeight="1" x14ac:dyDescent="0.25">
      <c r="A10" s="1166" t="s">
        <v>53</v>
      </c>
      <c r="B10" s="1167" t="s">
        <v>54</v>
      </c>
      <c r="C10" s="33"/>
      <c r="D10" s="33"/>
      <c r="E10" s="33"/>
      <c r="F10" s="206"/>
      <c r="G10" s="206"/>
      <c r="H10" s="1181">
        <f t="shared" ref="H10" si="7">(H8-H9)/H8</f>
        <v>0</v>
      </c>
      <c r="I10" s="1181">
        <f t="shared" si="0"/>
        <v>0</v>
      </c>
      <c r="J10" s="1181">
        <f t="shared" ref="J10" si="8">(J8-J9)/J8</f>
        <v>0</v>
      </c>
      <c r="K10" s="1181">
        <f t="shared" si="1"/>
        <v>0</v>
      </c>
      <c r="L10" s="1181">
        <f>(L8-L9)/L8</f>
        <v>0</v>
      </c>
      <c r="M10" s="1181">
        <f t="shared" si="2"/>
        <v>0</v>
      </c>
      <c r="N10" s="1031">
        <f t="shared" ref="N10:R10" si="9">(N8-N9)/N8</f>
        <v>0</v>
      </c>
      <c r="O10" s="1031">
        <f t="shared" si="9"/>
        <v>0</v>
      </c>
      <c r="P10" s="1031">
        <f t="shared" si="9"/>
        <v>0</v>
      </c>
      <c r="Q10" s="1031">
        <f t="shared" si="9"/>
        <v>0</v>
      </c>
      <c r="R10" s="1031">
        <f t="shared" si="9"/>
        <v>0</v>
      </c>
    </row>
    <row r="11" spans="1:18" ht="21" customHeight="1" x14ac:dyDescent="0.25">
      <c r="A11" s="1166" t="s">
        <v>55</v>
      </c>
      <c r="B11" s="1167" t="s">
        <v>1184</v>
      </c>
      <c r="C11" s="33"/>
      <c r="D11" s="33"/>
      <c r="E11" s="33"/>
      <c r="F11" s="207"/>
      <c r="G11" s="207"/>
      <c r="H11" s="1182">
        <f t="shared" ref="H11" si="10">H49*10/H9</f>
        <v>1.4799941485190029E-2</v>
      </c>
      <c r="I11" s="1182">
        <f t="shared" si="0"/>
        <v>1.4799941485190029E-2</v>
      </c>
      <c r="J11" s="1182">
        <f t="shared" ref="J11" si="11">J49*10/J9</f>
        <v>1.4310687221216806E-2</v>
      </c>
      <c r="K11" s="1182">
        <f t="shared" si="1"/>
        <v>1.4310687221216806E-2</v>
      </c>
      <c r="L11" s="1182">
        <f>L49*10/L9</f>
        <v>1.3759273604033867E-2</v>
      </c>
      <c r="M11" s="1182">
        <f t="shared" si="2"/>
        <v>1.3759273604033867E-2</v>
      </c>
      <c r="N11" s="1056">
        <f ca="1">N49*10/N9</f>
        <v>1.6749460886578357E-2</v>
      </c>
      <c r="O11" s="1056">
        <f ca="1">O49*10/O9</f>
        <v>1.6649337274453103E-2</v>
      </c>
      <c r="P11" s="1056">
        <f ca="1">P49*10/P9</f>
        <v>1.6228691573992839E-2</v>
      </c>
      <c r="Q11" s="1056">
        <f ca="1">Q49*10/Q9</f>
        <v>1.5310103527571671E-2</v>
      </c>
      <c r="R11" s="1056">
        <f ca="1">R49*10/R9</f>
        <v>1.5241023027659223E-2</v>
      </c>
    </row>
    <row r="12" spans="1:18" ht="21" customHeight="1" x14ac:dyDescent="0.25">
      <c r="A12" s="1166" t="s">
        <v>56</v>
      </c>
      <c r="B12" s="1168" t="s">
        <v>57</v>
      </c>
      <c r="C12" s="34"/>
      <c r="D12" s="34"/>
      <c r="E12" s="34"/>
      <c r="F12" s="209"/>
      <c r="G12" s="209"/>
      <c r="H12" s="1183">
        <v>600</v>
      </c>
      <c r="I12" s="1183">
        <f t="shared" si="0"/>
        <v>600</v>
      </c>
      <c r="J12" s="1183">
        <v>600</v>
      </c>
      <c r="K12" s="1183">
        <f t="shared" si="1"/>
        <v>600</v>
      </c>
      <c r="L12" s="1183">
        <v>600</v>
      </c>
      <c r="M12" s="1183">
        <f t="shared" si="2"/>
        <v>600</v>
      </c>
      <c r="N12" s="969">
        <v>600</v>
      </c>
      <c r="O12" s="969">
        <v>600</v>
      </c>
      <c r="P12" s="969">
        <v>600</v>
      </c>
      <c r="Q12" s="969">
        <v>600</v>
      </c>
      <c r="R12" s="969">
        <v>600</v>
      </c>
    </row>
    <row r="13" spans="1:18" ht="21" customHeight="1" x14ac:dyDescent="0.25">
      <c r="A13" s="1166" t="s">
        <v>58</v>
      </c>
      <c r="B13" s="1167" t="s">
        <v>59</v>
      </c>
      <c r="C13" s="33"/>
      <c r="D13" s="33"/>
      <c r="E13" s="33"/>
      <c r="F13" s="209"/>
      <c r="G13" s="209"/>
      <c r="H13" s="1184">
        <f t="shared" ref="H13" si="12">H49/H12</f>
        <v>1.0083333333333333E-2</v>
      </c>
      <c r="I13" s="1184">
        <f t="shared" si="0"/>
        <v>1.0083333333333333E-2</v>
      </c>
      <c r="J13" s="1184">
        <f t="shared" ref="J13" si="13">J49/J12</f>
        <v>9.75E-3</v>
      </c>
      <c r="K13" s="1184">
        <f t="shared" si="1"/>
        <v>9.75E-3</v>
      </c>
      <c r="L13" s="1184">
        <f>L49/L12</f>
        <v>9.3999999999999986E-3</v>
      </c>
      <c r="M13" s="1184">
        <f t="shared" si="2"/>
        <v>9.3999999999999986E-3</v>
      </c>
      <c r="N13" s="1032">
        <f ca="1">N49/N12</f>
        <v>1.1411558447173812E-2</v>
      </c>
      <c r="O13" s="1032">
        <f ca="1">O49/O12</f>
        <v>1.1343343329120369E-2</v>
      </c>
      <c r="P13" s="1032">
        <f ca="1">P49/P12</f>
        <v>1.1056753627585488E-2</v>
      </c>
      <c r="Q13" s="1032">
        <f ca="1">Q49/Q12</f>
        <v>1.0459489163510893E-2</v>
      </c>
      <c r="R13" s="1032">
        <f ca="1">R49/R12</f>
        <v>1.0383846157951479E-2</v>
      </c>
    </row>
    <row r="14" spans="1:18" ht="30" customHeight="1" x14ac:dyDescent="0.25">
      <c r="A14" s="1166" t="s">
        <v>60</v>
      </c>
      <c r="B14" s="1167" t="s">
        <v>61</v>
      </c>
      <c r="C14" s="33"/>
      <c r="D14" s="33"/>
      <c r="E14" s="33"/>
      <c r="F14" s="209"/>
      <c r="G14" s="209"/>
      <c r="H14" s="1183">
        <v>600</v>
      </c>
      <c r="I14" s="1183">
        <f t="shared" si="0"/>
        <v>600</v>
      </c>
      <c r="J14" s="1183">
        <v>600</v>
      </c>
      <c r="K14" s="1183">
        <f t="shared" si="1"/>
        <v>600</v>
      </c>
      <c r="L14" s="1183">
        <v>600</v>
      </c>
      <c r="M14" s="1183">
        <f t="shared" si="2"/>
        <v>600</v>
      </c>
      <c r="N14" s="969">
        <v>600</v>
      </c>
      <c r="O14" s="969">
        <v>600</v>
      </c>
      <c r="P14" s="969">
        <v>600</v>
      </c>
      <c r="Q14" s="969">
        <v>600</v>
      </c>
      <c r="R14" s="969">
        <v>600</v>
      </c>
    </row>
    <row r="15" spans="1:18" ht="21" customHeight="1" x14ac:dyDescent="0.25">
      <c r="A15" s="24"/>
      <c r="B15" s="25"/>
      <c r="C15" s="25"/>
      <c r="D15" s="25"/>
      <c r="E15" s="25"/>
      <c r="F15" s="210"/>
      <c r="G15" s="205"/>
      <c r="H15" s="1185"/>
      <c r="I15" s="1186"/>
      <c r="J15" s="1185"/>
      <c r="K15" s="1186"/>
      <c r="L15" s="1186"/>
      <c r="M15" s="1186"/>
      <c r="N15" s="208"/>
      <c r="O15" s="208"/>
      <c r="P15" s="208"/>
      <c r="Q15" s="208"/>
      <c r="R15" s="208"/>
    </row>
    <row r="16" spans="1:18" ht="21" customHeight="1" x14ac:dyDescent="0.25">
      <c r="A16" s="24" t="s">
        <v>411</v>
      </c>
      <c r="B16" s="26" t="s">
        <v>412</v>
      </c>
      <c r="C16" s="26"/>
      <c r="D16" s="26"/>
      <c r="E16" s="26"/>
      <c r="F16" s="210"/>
      <c r="G16" s="205"/>
      <c r="H16" s="1185"/>
      <c r="I16" s="1186"/>
      <c r="J16" s="1185"/>
      <c r="K16" s="1186"/>
      <c r="L16" s="1186"/>
      <c r="M16" s="1186"/>
      <c r="N16" s="208"/>
      <c r="O16" s="208"/>
      <c r="P16" s="208"/>
      <c r="Q16" s="208"/>
      <c r="R16" s="208"/>
    </row>
    <row r="17" spans="1:18" ht="21" customHeight="1" x14ac:dyDescent="0.25">
      <c r="A17" s="27">
        <v>1</v>
      </c>
      <c r="B17" s="26" t="s">
        <v>62</v>
      </c>
      <c r="C17" s="26"/>
      <c r="D17" s="26"/>
      <c r="E17" s="26"/>
      <c r="F17" s="211"/>
      <c r="G17" s="205"/>
      <c r="H17" s="1185"/>
      <c r="I17" s="1186"/>
      <c r="J17" s="1185"/>
      <c r="K17" s="1186"/>
      <c r="L17" s="1186"/>
      <c r="M17" s="1186"/>
      <c r="N17" s="208"/>
      <c r="O17" s="208"/>
      <c r="P17" s="208"/>
      <c r="Q17" s="208"/>
      <c r="R17" s="208"/>
    </row>
    <row r="18" spans="1:18" ht="30" customHeight="1" x14ac:dyDescent="0.25">
      <c r="A18" s="1165" t="s">
        <v>63</v>
      </c>
      <c r="B18" s="1163" t="s">
        <v>431</v>
      </c>
      <c r="C18" s="28"/>
      <c r="D18" s="28"/>
      <c r="E18" s="28"/>
      <c r="F18" s="212"/>
      <c r="G18" s="205"/>
      <c r="H18" s="1187">
        <f>H34</f>
        <v>6.05</v>
      </c>
      <c r="I18" s="1187">
        <f>H18</f>
        <v>6.05</v>
      </c>
      <c r="J18" s="1187">
        <f>J34</f>
        <v>5.85</v>
      </c>
      <c r="K18" s="1187">
        <f>J18</f>
        <v>5.85</v>
      </c>
      <c r="L18" s="1187">
        <f>L34</f>
        <v>5.64</v>
      </c>
      <c r="M18" s="1187">
        <f>L18</f>
        <v>5.64</v>
      </c>
      <c r="N18" s="801">
        <f t="shared" ref="N18:R18" ca="1" si="14">N34</f>
        <v>6.8469350683042869</v>
      </c>
      <c r="O18" s="801">
        <f t="shared" ca="1" si="14"/>
        <v>6.8060059974722211</v>
      </c>
      <c r="P18" s="801">
        <f t="shared" ca="1" si="14"/>
        <v>6.6340521765512923</v>
      </c>
      <c r="Q18" s="801">
        <f t="shared" ca="1" si="14"/>
        <v>6.275693498106536</v>
      </c>
      <c r="R18" s="801">
        <f t="shared" ca="1" si="14"/>
        <v>6.2303076947708869</v>
      </c>
    </row>
    <row r="19" spans="1:18" ht="21" customHeight="1" x14ac:dyDescent="0.25">
      <c r="A19" s="1165" t="s">
        <v>64</v>
      </c>
      <c r="B19" s="1169" t="s">
        <v>67</v>
      </c>
      <c r="C19" s="29"/>
      <c r="D19" s="29"/>
      <c r="E19" s="29"/>
      <c r="F19" s="213"/>
      <c r="G19" s="213"/>
      <c r="H19" s="1188"/>
      <c r="I19" s="1189"/>
      <c r="J19" s="1188"/>
      <c r="K19" s="1189"/>
      <c r="L19" s="1189"/>
      <c r="M19" s="1189"/>
      <c r="N19" s="214"/>
      <c r="O19" s="214"/>
      <c r="P19" s="214"/>
      <c r="Q19" s="214"/>
      <c r="R19" s="214"/>
    </row>
    <row r="20" spans="1:18" ht="21" customHeight="1" x14ac:dyDescent="0.25">
      <c r="A20" s="1170"/>
      <c r="B20" s="1170" t="s">
        <v>416</v>
      </c>
      <c r="C20" s="272"/>
      <c r="D20" s="272"/>
      <c r="E20" s="272"/>
      <c r="F20" s="371"/>
      <c r="G20" s="371"/>
      <c r="H20" s="1198">
        <f t="shared" ref="H20:K20" si="15">SUM(H18:H19)</f>
        <v>6.05</v>
      </c>
      <c r="I20" s="1198">
        <f t="shared" si="15"/>
        <v>6.05</v>
      </c>
      <c r="J20" s="1198">
        <f t="shared" si="15"/>
        <v>5.85</v>
      </c>
      <c r="K20" s="1198">
        <f t="shared" si="15"/>
        <v>5.85</v>
      </c>
      <c r="L20" s="1198">
        <f>SUM(L18:L19)</f>
        <v>5.64</v>
      </c>
      <c r="M20" s="1198">
        <f>SUM(M18:M19)</f>
        <v>5.64</v>
      </c>
      <c r="N20" s="1055">
        <f t="shared" ref="N20:R20" ca="1" si="16">SUM(N18:N19)</f>
        <v>6.8469350683042869</v>
      </c>
      <c r="O20" s="1055">
        <f t="shared" ca="1" si="16"/>
        <v>6.8060059974722211</v>
      </c>
      <c r="P20" s="1055">
        <f t="shared" ca="1" si="16"/>
        <v>6.6340521765512923</v>
      </c>
      <c r="Q20" s="1055">
        <f t="shared" ca="1" si="16"/>
        <v>6.275693498106536</v>
      </c>
      <c r="R20" s="1055">
        <f t="shared" ca="1" si="16"/>
        <v>6.2303076947708869</v>
      </c>
    </row>
    <row r="21" spans="1:18" ht="21" customHeight="1" x14ac:dyDescent="0.25">
      <c r="A21" s="183"/>
      <c r="B21" s="30"/>
      <c r="C21" s="30"/>
      <c r="D21" s="30"/>
      <c r="E21" s="30"/>
      <c r="F21" s="215"/>
      <c r="G21" s="216"/>
      <c r="H21" s="1190"/>
      <c r="I21" s="1191"/>
      <c r="J21" s="1190"/>
      <c r="K21" s="1191"/>
      <c r="L21" s="1191"/>
      <c r="M21" s="1191"/>
      <c r="N21" s="217"/>
      <c r="O21" s="217"/>
      <c r="P21" s="217"/>
      <c r="Q21" s="217"/>
      <c r="R21" s="217"/>
    </row>
    <row r="22" spans="1:18" ht="21" customHeight="1" x14ac:dyDescent="0.25">
      <c r="A22" s="1165" t="s">
        <v>173</v>
      </c>
      <c r="B22" s="1164" t="s">
        <v>69</v>
      </c>
      <c r="C22" s="26"/>
      <c r="D22" s="26"/>
      <c r="E22" s="26"/>
      <c r="F22" s="211"/>
      <c r="G22" s="205"/>
      <c r="H22" s="1185"/>
      <c r="I22" s="1203"/>
      <c r="J22" s="1185"/>
      <c r="K22" s="1203"/>
      <c r="L22" s="1186"/>
      <c r="M22" s="1203"/>
      <c r="N22" s="208"/>
      <c r="O22" s="208"/>
      <c r="P22" s="208"/>
      <c r="Q22" s="208"/>
      <c r="R22" s="208"/>
    </row>
    <row r="23" spans="1:18" ht="21" customHeight="1" x14ac:dyDescent="0.25">
      <c r="A23" s="1165" t="s">
        <v>63</v>
      </c>
      <c r="B23" s="1164" t="s">
        <v>1092</v>
      </c>
      <c r="C23" s="26"/>
      <c r="D23" s="26"/>
      <c r="E23" s="26"/>
      <c r="F23" s="211"/>
      <c r="G23" s="205"/>
      <c r="H23" s="1185"/>
      <c r="I23" s="1186"/>
      <c r="J23" s="1185"/>
      <c r="K23" s="1186"/>
      <c r="L23" s="1186"/>
      <c r="M23" s="1186"/>
      <c r="N23" s="208"/>
      <c r="O23" s="208"/>
      <c r="P23" s="208"/>
      <c r="Q23" s="208"/>
      <c r="R23" s="208"/>
    </row>
    <row r="24" spans="1:18" ht="30" x14ac:dyDescent="0.25">
      <c r="A24" s="1165" t="s">
        <v>407</v>
      </c>
      <c r="B24" s="1163" t="s">
        <v>1504</v>
      </c>
      <c r="C24" s="28"/>
      <c r="D24" s="28"/>
      <c r="E24" s="28"/>
      <c r="F24" s="218"/>
      <c r="G24" s="205"/>
      <c r="H24" s="1192">
        <v>1.17</v>
      </c>
      <c r="I24" s="1187">
        <f>'F21'!F39</f>
        <v>1.6770828799999999</v>
      </c>
      <c r="J24" s="1192">
        <v>1.19</v>
      </c>
      <c r="K24" s="1187">
        <f>'F21'!G39</f>
        <v>1.7106441916159998</v>
      </c>
      <c r="L24" s="1187">
        <v>1.21</v>
      </c>
      <c r="M24" s="1187">
        <f>'F21'!H39</f>
        <v>1.9521999999999999</v>
      </c>
      <c r="N24" s="801">
        <f>'F21'!L11+'F21'!L12</f>
        <v>1.9961699096256824</v>
      </c>
      <c r="O24" s="801">
        <f>'F21'!M11+'F21'!M12</f>
        <v>2.0626170359917952</v>
      </c>
      <c r="P24" s="801">
        <f>'F21'!N11+'F21'!N12</f>
        <v>2.1283248805685209</v>
      </c>
      <c r="Q24" s="801">
        <f>'F21'!O11+'F21'!O12</f>
        <v>2.1981906263208626</v>
      </c>
      <c r="R24" s="801">
        <f>'F21'!P11+'F21'!P12</f>
        <v>2.2700285164768763</v>
      </c>
    </row>
    <row r="25" spans="1:18" ht="21" customHeight="1" x14ac:dyDescent="0.25">
      <c r="A25" s="1165" t="s">
        <v>408</v>
      </c>
      <c r="B25" s="1163" t="s">
        <v>1449</v>
      </c>
      <c r="C25" s="28"/>
      <c r="D25" s="28"/>
      <c r="E25" s="28"/>
      <c r="F25" s="218"/>
      <c r="G25" s="205"/>
      <c r="H25" s="1192"/>
      <c r="I25" s="1183"/>
      <c r="J25" s="1192"/>
      <c r="K25" s="1183"/>
      <c r="L25" s="1187">
        <v>0</v>
      </c>
      <c r="M25" s="1187">
        <f>'F21'!K9</f>
        <v>0</v>
      </c>
      <c r="N25" s="801">
        <f>'F21'!L9</f>
        <v>0</v>
      </c>
      <c r="O25" s="801">
        <f>'F21'!M9</f>
        <v>0</v>
      </c>
      <c r="P25" s="801">
        <f>'F21'!N9</f>
        <v>0</v>
      </c>
      <c r="Q25" s="801">
        <f>'F21'!O9</f>
        <v>0</v>
      </c>
      <c r="R25" s="801">
        <f>'F21'!P9</f>
        <v>0</v>
      </c>
    </row>
    <row r="26" spans="1:18" ht="21" customHeight="1" x14ac:dyDescent="0.25">
      <c r="A26" s="1165" t="s">
        <v>413</v>
      </c>
      <c r="B26" s="1163" t="s">
        <v>1450</v>
      </c>
      <c r="C26" s="28"/>
      <c r="D26" s="28"/>
      <c r="E26" s="28"/>
      <c r="F26" s="218"/>
      <c r="G26" s="205"/>
      <c r="H26" s="1192"/>
      <c r="I26" s="1183"/>
      <c r="J26" s="1192"/>
      <c r="K26" s="1183"/>
      <c r="L26" s="1187">
        <v>0</v>
      </c>
      <c r="M26" s="1187">
        <f>'F21'!K10</f>
        <v>0</v>
      </c>
      <c r="N26" s="801">
        <f>'F21'!L9</f>
        <v>0</v>
      </c>
      <c r="O26" s="801">
        <f>'F21'!M9</f>
        <v>0</v>
      </c>
      <c r="P26" s="801">
        <f>'F21'!N9</f>
        <v>0</v>
      </c>
      <c r="Q26" s="801">
        <f>'F21'!O9</f>
        <v>0</v>
      </c>
      <c r="R26" s="801">
        <f>'F21'!P9</f>
        <v>0</v>
      </c>
    </row>
    <row r="27" spans="1:18" ht="21" customHeight="1" x14ac:dyDescent="0.25">
      <c r="A27" s="1165"/>
      <c r="B27" s="1163" t="s">
        <v>1452</v>
      </c>
      <c r="C27" s="31"/>
      <c r="D27" s="31"/>
      <c r="E27" s="31"/>
      <c r="F27" s="219"/>
      <c r="G27" s="216"/>
      <c r="H27" s="1193">
        <f t="shared" ref="H27:K27" si="17">SUM(H24:H26)</f>
        <v>1.17</v>
      </c>
      <c r="I27" s="1193">
        <f t="shared" si="17"/>
        <v>1.6770828799999999</v>
      </c>
      <c r="J27" s="1193">
        <f t="shared" si="17"/>
        <v>1.19</v>
      </c>
      <c r="K27" s="1193">
        <f t="shared" si="17"/>
        <v>1.7106441916159998</v>
      </c>
      <c r="L27" s="1193">
        <f>SUM(L24:L26)</f>
        <v>1.21</v>
      </c>
      <c r="M27" s="1193">
        <f>SUM(M24:M26)</f>
        <v>1.9521999999999999</v>
      </c>
      <c r="N27" s="1042">
        <f>'F21'!L17</f>
        <v>1.9961699096256824</v>
      </c>
      <c r="O27" s="1042">
        <f>'F21'!M17</f>
        <v>2.0626170359917952</v>
      </c>
      <c r="P27" s="1042">
        <f>'F21'!N17</f>
        <v>2.1283248805685209</v>
      </c>
      <c r="Q27" s="1042">
        <f>'F21'!O17</f>
        <v>2.1981906263208626</v>
      </c>
      <c r="R27" s="1042">
        <f>'F21'!P17</f>
        <v>2.2700285164768763</v>
      </c>
    </row>
    <row r="28" spans="1:18" ht="21" customHeight="1" x14ac:dyDescent="0.25">
      <c r="A28" s="1165" t="s">
        <v>64</v>
      </c>
      <c r="B28" s="1163" t="s">
        <v>72</v>
      </c>
      <c r="C28" s="28"/>
      <c r="D28" s="28"/>
      <c r="E28" s="28"/>
      <c r="F28" s="218"/>
      <c r="G28" s="205"/>
      <c r="H28" s="1192">
        <v>1.39</v>
      </c>
      <c r="I28" s="1187">
        <f>F23A!E15</f>
        <v>1.390226</v>
      </c>
      <c r="J28" s="1192">
        <v>1.32</v>
      </c>
      <c r="K28" s="1187">
        <f>F23A!F15</f>
        <v>1.3169610898000002</v>
      </c>
      <c r="L28" s="1187">
        <v>1.25</v>
      </c>
      <c r="M28" s="1187">
        <f>F23A!J15</f>
        <v>1.2475572403675399</v>
      </c>
      <c r="N28" s="801">
        <f>F23A!L15</f>
        <v>1.5828912000000002</v>
      </c>
      <c r="O28" s="801">
        <f>F23A!M15</f>
        <v>1.5828912000000002</v>
      </c>
      <c r="P28" s="801">
        <f>F23A!N15</f>
        <v>1.5828912000000002</v>
      </c>
      <c r="Q28" s="801">
        <f>F23A!O15</f>
        <v>1.5828912000000002</v>
      </c>
      <c r="R28" s="801">
        <f>F23A!P15</f>
        <v>1.5828912000000002</v>
      </c>
    </row>
    <row r="29" spans="1:18" ht="21" customHeight="1" x14ac:dyDescent="0.25">
      <c r="A29" s="1165" t="s">
        <v>66</v>
      </c>
      <c r="B29" s="1163" t="s">
        <v>409</v>
      </c>
      <c r="C29" s="28"/>
      <c r="D29" s="28"/>
      <c r="E29" s="28"/>
      <c r="F29" s="218"/>
      <c r="G29" s="205"/>
      <c r="H29" s="1192">
        <v>1.79</v>
      </c>
      <c r="I29" s="1204">
        <f>H29</f>
        <v>1.79</v>
      </c>
      <c r="J29" s="1192">
        <v>1.64</v>
      </c>
      <c r="K29" s="1204">
        <f>J29</f>
        <v>1.64</v>
      </c>
      <c r="L29" s="1187">
        <v>1.49</v>
      </c>
      <c r="M29" s="1112">
        <f>'F24'!C19</f>
        <v>1.4923261037129949</v>
      </c>
      <c r="N29" s="801">
        <f>'F24'!E19</f>
        <v>1.2816737872755337</v>
      </c>
      <c r="O29" s="801">
        <f>'F24'!F19</f>
        <v>1.173780965489108</v>
      </c>
      <c r="P29" s="801">
        <f>'F24'!G19</f>
        <v>0.93735875241534983</v>
      </c>
      <c r="Q29" s="801">
        <f>'F24'!H19</f>
        <v>0.51278887283665486</v>
      </c>
      <c r="R29" s="801">
        <f>'F24'!I19</f>
        <v>0.3950217675566548</v>
      </c>
    </row>
    <row r="30" spans="1:18" ht="21" customHeight="1" x14ac:dyDescent="0.25">
      <c r="A30" s="1165" t="s">
        <v>71</v>
      </c>
      <c r="B30" s="1163" t="s">
        <v>1343</v>
      </c>
      <c r="C30" s="28"/>
      <c r="D30" s="28"/>
      <c r="E30" s="28"/>
      <c r="F30" s="218"/>
      <c r="G30" s="205"/>
      <c r="H30" s="1192">
        <v>0.15</v>
      </c>
      <c r="I30" s="1187">
        <f ca="1">'F26'!F14</f>
        <v>0.1725268331771117</v>
      </c>
      <c r="J30" s="1192">
        <v>0.15</v>
      </c>
      <c r="K30" s="1187">
        <f ca="1">'F26'!G14</f>
        <v>0.16905002842224304</v>
      </c>
      <c r="L30" s="1187">
        <v>0.14000000000000001</v>
      </c>
      <c r="M30" s="1187">
        <f ca="1">'F26'!L14</f>
        <v>0.17392411306415387</v>
      </c>
      <c r="N30" s="801">
        <f ca="1">'F26'!M14</f>
        <v>0.12303863740307111</v>
      </c>
      <c r="O30" s="801">
        <f ca="1">'F26'!N14</f>
        <v>0.12355526199131789</v>
      </c>
      <c r="P30" s="801">
        <f ca="1">'F26'!O14</f>
        <v>0.1223158095674212</v>
      </c>
      <c r="Q30" s="801">
        <f ca="1">'F26'!P14</f>
        <v>0.11866126494901905</v>
      </c>
      <c r="R30" s="801">
        <f ca="1">'F26'!Q14</f>
        <v>0.11920467673735553</v>
      </c>
    </row>
    <row r="31" spans="1:18" ht="26.25" customHeight="1" x14ac:dyDescent="0.25">
      <c r="A31" s="1165" t="s">
        <v>73</v>
      </c>
      <c r="B31" s="1163" t="s">
        <v>77</v>
      </c>
      <c r="C31" s="28"/>
      <c r="D31" s="28"/>
      <c r="E31" s="28"/>
      <c r="F31" s="212"/>
      <c r="G31" s="205"/>
      <c r="H31" s="1192"/>
      <c r="I31" s="1183"/>
      <c r="J31" s="1192"/>
      <c r="K31" s="1183"/>
      <c r="L31" s="1183"/>
      <c r="M31" s="1183"/>
      <c r="N31" s="801">
        <f>'F7'!M14*0.5%</f>
        <v>0.16655</v>
      </c>
      <c r="O31" s="801">
        <f>'F7'!N14*0.5%</f>
        <v>0.16655</v>
      </c>
      <c r="P31" s="801">
        <f>'F7'!O14*0.5%</f>
        <v>0.16655</v>
      </c>
      <c r="Q31" s="801">
        <f>'F7'!P14*0.5%</f>
        <v>0.16655</v>
      </c>
      <c r="R31" s="801">
        <f>'F7'!Q14*0.5%</f>
        <v>0.16655</v>
      </c>
    </row>
    <row r="32" spans="1:18" ht="21" customHeight="1" x14ac:dyDescent="0.25">
      <c r="A32" s="1165" t="s">
        <v>75</v>
      </c>
      <c r="B32" s="1163" t="s">
        <v>91</v>
      </c>
      <c r="C32" s="28"/>
      <c r="D32" s="28"/>
      <c r="E32" s="28"/>
      <c r="F32" s="218"/>
      <c r="G32" s="205"/>
      <c r="H32" s="1192">
        <v>1.55</v>
      </c>
      <c r="I32" s="1187">
        <f>'F25'!F13</f>
        <v>1.5479849999999999</v>
      </c>
      <c r="J32" s="1192">
        <v>1.55</v>
      </c>
      <c r="K32" s="1187">
        <f>'F25'!G13</f>
        <v>1.5479849999999999</v>
      </c>
      <c r="L32" s="1187">
        <v>1.55</v>
      </c>
      <c r="M32" s="1187">
        <f>'F25'!K13</f>
        <v>1.5479849999999999</v>
      </c>
      <c r="N32" s="801">
        <f>'F25'!M13</f>
        <v>1.4481149999999998</v>
      </c>
      <c r="O32" s="801">
        <f>'F25'!N13</f>
        <v>1.4481149999999998</v>
      </c>
      <c r="P32" s="801">
        <f>'F25'!O13</f>
        <v>1.4481149999999998</v>
      </c>
      <c r="Q32" s="801">
        <f>'F25'!P13</f>
        <v>1.4481149999999998</v>
      </c>
      <c r="R32" s="801">
        <f>'F25'!Q13</f>
        <v>1.4481149999999998</v>
      </c>
    </row>
    <row r="33" spans="1:18" ht="21" customHeight="1" x14ac:dyDescent="0.25">
      <c r="A33" s="1165" t="s">
        <v>76</v>
      </c>
      <c r="B33" s="1169" t="s">
        <v>414</v>
      </c>
      <c r="C33" s="29"/>
      <c r="D33" s="29"/>
      <c r="E33" s="29"/>
      <c r="F33" s="1205"/>
      <c r="G33" s="213"/>
      <c r="H33" s="1208">
        <v>0</v>
      </c>
      <c r="I33" s="1209">
        <v>0</v>
      </c>
      <c r="J33" s="1208">
        <v>0</v>
      </c>
      <c r="K33" s="1209">
        <v>0</v>
      </c>
      <c r="L33" s="1208">
        <v>0</v>
      </c>
      <c r="M33" s="1209">
        <v>0</v>
      </c>
      <c r="N33" s="1210">
        <f ca="1">'F31'!L23</f>
        <v>0.24849653399999996</v>
      </c>
      <c r="O33" s="1210">
        <f ca="1">'F31'!M23</f>
        <v>0.24849653399999996</v>
      </c>
      <c r="P33" s="1210">
        <f ca="1">'F31'!N23</f>
        <v>0.24849653399999996</v>
      </c>
      <c r="Q33" s="1210">
        <f ca="1">'F31'!O23</f>
        <v>0.24849653399999996</v>
      </c>
      <c r="R33" s="1210">
        <f ca="1">'F31'!P23</f>
        <v>0.24849653399999996</v>
      </c>
    </row>
    <row r="34" spans="1:18" ht="21" customHeight="1" x14ac:dyDescent="0.25">
      <c r="A34" s="133"/>
      <c r="B34" s="272" t="s">
        <v>417</v>
      </c>
      <c r="C34" s="272"/>
      <c r="D34" s="272"/>
      <c r="E34" s="272"/>
      <c r="F34" s="370"/>
      <c r="G34" s="370"/>
      <c r="H34" s="1198">
        <f t="shared" ref="H34:K34" si="18">SUM(H27:H33)</f>
        <v>6.05</v>
      </c>
      <c r="I34" s="1198">
        <f t="shared" ca="1" si="18"/>
        <v>6.5778207131771111</v>
      </c>
      <c r="J34" s="1198">
        <f t="shared" si="18"/>
        <v>5.85</v>
      </c>
      <c r="K34" s="1198">
        <f t="shared" ca="1" si="18"/>
        <v>6.3846403098382423</v>
      </c>
      <c r="L34" s="1198">
        <f>SUM(L27:L33)</f>
        <v>5.64</v>
      </c>
      <c r="M34" s="1198">
        <f ca="1">SUM(M27:M33)</f>
        <v>6.4139924571446887</v>
      </c>
      <c r="N34" s="1055">
        <f t="shared" ref="N34:R34" ca="1" si="19">SUM(N27:N33)</f>
        <v>6.8469350683042869</v>
      </c>
      <c r="O34" s="1055">
        <f t="shared" ca="1" si="19"/>
        <v>6.8060059974722211</v>
      </c>
      <c r="P34" s="1055">
        <f t="shared" ca="1" si="19"/>
        <v>6.6340521765512923</v>
      </c>
      <c r="Q34" s="1055">
        <f t="shared" ca="1" si="19"/>
        <v>6.275693498106536</v>
      </c>
      <c r="R34" s="1055">
        <f t="shared" ca="1" si="19"/>
        <v>6.2303076947708869</v>
      </c>
    </row>
    <row r="35" spans="1:18" ht="21" customHeight="1" x14ac:dyDescent="0.25">
      <c r="A35" s="27"/>
      <c r="B35" s="31"/>
      <c r="C35" s="31"/>
      <c r="D35" s="31"/>
      <c r="E35" s="31"/>
      <c r="F35" s="216"/>
      <c r="G35" s="216"/>
      <c r="H35" s="1190"/>
      <c r="I35" s="1191"/>
      <c r="J35" s="1190"/>
      <c r="K35" s="1191"/>
      <c r="L35" s="1191"/>
      <c r="M35" s="1194"/>
      <c r="N35" s="217"/>
      <c r="O35" s="217"/>
      <c r="P35" s="217"/>
      <c r="Q35" s="217"/>
      <c r="R35" s="217"/>
    </row>
    <row r="36" spans="1:18" ht="21" customHeight="1" x14ac:dyDescent="0.25">
      <c r="A36" s="27" t="s">
        <v>252</v>
      </c>
      <c r="B36" s="26" t="s">
        <v>418</v>
      </c>
      <c r="C36" s="26"/>
      <c r="D36" s="26"/>
      <c r="E36" s="26"/>
      <c r="F36" s="211"/>
      <c r="G36" s="205"/>
      <c r="H36" s="1185"/>
      <c r="I36" s="1186"/>
      <c r="J36" s="1185"/>
      <c r="K36" s="1186"/>
      <c r="L36" s="1186"/>
      <c r="M36" s="1186"/>
      <c r="N36" s="208"/>
      <c r="O36" s="208"/>
      <c r="P36" s="208"/>
      <c r="Q36" s="208"/>
      <c r="R36" s="208"/>
    </row>
    <row r="37" spans="1:18" ht="21" customHeight="1" x14ac:dyDescent="0.25">
      <c r="A37" s="27" t="s">
        <v>63</v>
      </c>
      <c r="B37" s="28" t="s">
        <v>410</v>
      </c>
      <c r="C37" s="28"/>
      <c r="D37" s="28"/>
      <c r="E37" s="28"/>
      <c r="F37" s="218"/>
      <c r="G37" s="205"/>
      <c r="H37" s="1183">
        <f>'F29'!I14</f>
        <v>0</v>
      </c>
      <c r="I37" s="1183">
        <f>'F29'!J14</f>
        <v>0</v>
      </c>
      <c r="J37" s="1183">
        <f>'F29'!K14</f>
        <v>0</v>
      </c>
      <c r="K37" s="1183">
        <f>'F29'!L14</f>
        <v>0</v>
      </c>
      <c r="L37" s="1183">
        <f>'F29'!M14</f>
        <v>0</v>
      </c>
      <c r="M37" s="1183">
        <f>L37</f>
        <v>0</v>
      </c>
      <c r="N37" s="969">
        <f>'F29'!N14</f>
        <v>0</v>
      </c>
      <c r="O37" s="969">
        <f>'F29'!O14</f>
        <v>0</v>
      </c>
      <c r="P37" s="969">
        <f>'F29'!P14</f>
        <v>0</v>
      </c>
      <c r="Q37" s="969">
        <f>'F29'!Q14</f>
        <v>0</v>
      </c>
      <c r="R37" s="969">
        <f>'F29'!R14</f>
        <v>0</v>
      </c>
    </row>
    <row r="38" spans="1:18" ht="21" customHeight="1" x14ac:dyDescent="0.25">
      <c r="A38" s="27" t="s">
        <v>64</v>
      </c>
      <c r="B38" s="28" t="s">
        <v>415</v>
      </c>
      <c r="C38" s="28"/>
      <c r="D38" s="28"/>
      <c r="E38" s="28"/>
      <c r="F38" s="218"/>
      <c r="G38" s="205"/>
      <c r="H38" s="1183">
        <f>'F27'!G24</f>
        <v>0</v>
      </c>
      <c r="I38" s="1183">
        <f>'F27'!H24</f>
        <v>0</v>
      </c>
      <c r="J38" s="1183">
        <f>'F27'!I24</f>
        <v>0</v>
      </c>
      <c r="K38" s="1183">
        <f>'F27'!J24</f>
        <v>0</v>
      </c>
      <c r="L38" s="1183">
        <f>'F27'!K24</f>
        <v>0</v>
      </c>
      <c r="M38" s="1183">
        <f>L38</f>
        <v>0</v>
      </c>
      <c r="N38" s="969">
        <f>'F27'!M24</f>
        <v>0</v>
      </c>
      <c r="O38" s="969">
        <f>'F27'!N24</f>
        <v>0</v>
      </c>
      <c r="P38" s="969">
        <f>'F27'!O24</f>
        <v>0</v>
      </c>
      <c r="Q38" s="969">
        <f>'F27'!P24</f>
        <v>0</v>
      </c>
      <c r="R38" s="969">
        <f>'F27'!Q24</f>
        <v>0</v>
      </c>
    </row>
    <row r="39" spans="1:18" ht="30" x14ac:dyDescent="0.25">
      <c r="A39" s="27" t="s">
        <v>66</v>
      </c>
      <c r="B39" s="29" t="s">
        <v>1185</v>
      </c>
      <c r="C39" s="29"/>
      <c r="D39" s="29"/>
      <c r="E39" s="29"/>
      <c r="F39" s="1205"/>
      <c r="G39" s="213"/>
      <c r="H39" s="1195">
        <f>'F28'!B10</f>
        <v>0</v>
      </c>
      <c r="I39" s="1195">
        <f>'F28'!C10</f>
        <v>0</v>
      </c>
      <c r="J39" s="1195">
        <f>'F28'!D10</f>
        <v>0</v>
      </c>
      <c r="K39" s="1195">
        <f>'F28'!E10</f>
        <v>0</v>
      </c>
      <c r="L39" s="1195">
        <f>'F28'!F10</f>
        <v>0</v>
      </c>
      <c r="M39" s="1195">
        <f>L39</f>
        <v>0</v>
      </c>
      <c r="N39" s="1050">
        <f>'F28'!G10</f>
        <v>0</v>
      </c>
      <c r="O39" s="1050">
        <f>'F28'!H10</f>
        <v>0</v>
      </c>
      <c r="P39" s="1050">
        <f>'F28'!I10</f>
        <v>0</v>
      </c>
      <c r="Q39" s="1050">
        <f>'F28'!J10</f>
        <v>0</v>
      </c>
      <c r="R39" s="1050">
        <f>'F28'!K10</f>
        <v>0</v>
      </c>
    </row>
    <row r="40" spans="1:18" ht="21" customHeight="1" x14ac:dyDescent="0.25">
      <c r="A40" s="133"/>
      <c r="B40" s="272" t="s">
        <v>420</v>
      </c>
      <c r="C40" s="272"/>
      <c r="D40" s="272"/>
      <c r="E40" s="272"/>
      <c r="F40" s="371"/>
      <c r="G40" s="371"/>
      <c r="H40" s="1206">
        <f t="shared" ref="H40:K40" si="20">SUM(H37:H39)</f>
        <v>0</v>
      </c>
      <c r="I40" s="1206">
        <f t="shared" si="20"/>
        <v>0</v>
      </c>
      <c r="J40" s="1206">
        <f t="shared" si="20"/>
        <v>0</v>
      </c>
      <c r="K40" s="1206">
        <f t="shared" si="20"/>
        <v>0</v>
      </c>
      <c r="L40" s="1206">
        <f>SUM(L37:L39)</f>
        <v>0</v>
      </c>
      <c r="M40" s="1206">
        <f>SUM(M37:M39)</f>
        <v>0</v>
      </c>
      <c r="N40" s="1207">
        <f t="shared" ref="N40:R40" si="21">SUM(N37:N39)</f>
        <v>0</v>
      </c>
      <c r="O40" s="1207">
        <f t="shared" si="21"/>
        <v>0</v>
      </c>
      <c r="P40" s="1207">
        <f t="shared" si="21"/>
        <v>0</v>
      </c>
      <c r="Q40" s="1207">
        <f t="shared" si="21"/>
        <v>0</v>
      </c>
      <c r="R40" s="1207">
        <f t="shared" si="21"/>
        <v>0</v>
      </c>
    </row>
    <row r="41" spans="1:18" ht="21" customHeight="1" x14ac:dyDescent="0.25">
      <c r="A41" s="182"/>
      <c r="B41" s="32"/>
      <c r="C41" s="32"/>
      <c r="D41" s="32"/>
      <c r="E41" s="32"/>
      <c r="F41" s="220"/>
      <c r="G41" s="221"/>
      <c r="H41" s="1196"/>
      <c r="I41" s="1197"/>
      <c r="J41" s="1196"/>
      <c r="K41" s="1197"/>
      <c r="L41" s="1197"/>
      <c r="M41" s="1197"/>
      <c r="N41" s="222"/>
      <c r="O41" s="222"/>
      <c r="P41" s="222"/>
      <c r="Q41" s="222"/>
      <c r="R41" s="222"/>
    </row>
    <row r="42" spans="1:18" ht="21" customHeight="1" x14ac:dyDescent="0.25">
      <c r="A42" s="184" t="s">
        <v>253</v>
      </c>
      <c r="B42" s="272" t="s">
        <v>426</v>
      </c>
      <c r="C42" s="272"/>
      <c r="D42" s="272"/>
      <c r="E42" s="272"/>
      <c r="F42" s="370"/>
      <c r="G42" s="370"/>
      <c r="H42" s="1198">
        <f t="shared" ref="H42:K42" si="22">H34-H40</f>
        <v>6.05</v>
      </c>
      <c r="I42" s="1198">
        <f t="shared" ca="1" si="22"/>
        <v>6.5778207131771111</v>
      </c>
      <c r="J42" s="1198">
        <f t="shared" si="22"/>
        <v>5.85</v>
      </c>
      <c r="K42" s="1198">
        <f t="shared" ca="1" si="22"/>
        <v>6.3846403098382423</v>
      </c>
      <c r="L42" s="1198">
        <f>L34-L40</f>
        <v>5.64</v>
      </c>
      <c r="M42" s="1198">
        <f ca="1">M34-M40</f>
        <v>6.4139924571446887</v>
      </c>
      <c r="N42" s="1055">
        <f t="shared" ref="N42:R42" ca="1" si="23">N34-N40</f>
        <v>6.8469350683042869</v>
      </c>
      <c r="O42" s="1055">
        <f t="shared" ca="1" si="23"/>
        <v>6.8060059974722211</v>
      </c>
      <c r="P42" s="1055">
        <f t="shared" ca="1" si="23"/>
        <v>6.6340521765512923</v>
      </c>
      <c r="Q42" s="1055">
        <f t="shared" ca="1" si="23"/>
        <v>6.275693498106536</v>
      </c>
      <c r="R42" s="1055">
        <f t="shared" ca="1" si="23"/>
        <v>6.2303076947708869</v>
      </c>
    </row>
    <row r="43" spans="1:18" ht="21" customHeight="1" x14ac:dyDescent="0.25">
      <c r="A43" s="182"/>
      <c r="B43" s="30"/>
      <c r="C43" s="30"/>
      <c r="D43" s="30"/>
      <c r="E43" s="30"/>
      <c r="F43" s="215"/>
      <c r="G43" s="216"/>
      <c r="H43" s="1190"/>
      <c r="I43" s="1191"/>
      <c r="J43" s="1190"/>
      <c r="K43" s="1191"/>
      <c r="L43" s="1191"/>
      <c r="M43" s="1191"/>
      <c r="N43" s="217"/>
      <c r="O43" s="217"/>
      <c r="P43" s="217"/>
      <c r="Q43" s="217"/>
      <c r="R43" s="217"/>
    </row>
    <row r="44" spans="1:18" ht="21" customHeight="1" x14ac:dyDescent="0.25">
      <c r="A44" s="182" t="s">
        <v>254</v>
      </c>
      <c r="B44" s="26" t="s">
        <v>430</v>
      </c>
      <c r="C44" s="26"/>
      <c r="D44" s="26"/>
      <c r="E44" s="26"/>
      <c r="F44" s="211"/>
      <c r="G44" s="205"/>
      <c r="H44" s="1185"/>
      <c r="I44" s="1186"/>
      <c r="J44" s="1185"/>
      <c r="K44" s="1186"/>
      <c r="L44" s="1186"/>
      <c r="M44" s="1186"/>
      <c r="N44" s="208"/>
      <c r="O44" s="208"/>
      <c r="P44" s="208"/>
      <c r="Q44" s="208"/>
      <c r="R44" s="208"/>
    </row>
    <row r="45" spans="1:18" ht="30" x14ac:dyDescent="0.25">
      <c r="A45" s="182" t="s">
        <v>421</v>
      </c>
      <c r="B45" s="28" t="s">
        <v>65</v>
      </c>
      <c r="C45" s="28"/>
      <c r="D45" s="28"/>
      <c r="E45" s="28"/>
      <c r="F45" s="211"/>
      <c r="G45" s="205"/>
      <c r="H45" s="1183" t="s">
        <v>1479</v>
      </c>
      <c r="I45" s="1183" t="s">
        <v>1479</v>
      </c>
      <c r="J45" s="1183" t="s">
        <v>1479</v>
      </c>
      <c r="K45" s="1183" t="s">
        <v>1479</v>
      </c>
      <c r="L45" s="1183" t="s">
        <v>1479</v>
      </c>
      <c r="M45" s="1183" t="s">
        <v>1479</v>
      </c>
      <c r="N45" s="969" t="s">
        <v>1479</v>
      </c>
      <c r="O45" s="969" t="s">
        <v>1479</v>
      </c>
      <c r="P45" s="969" t="s">
        <v>1479</v>
      </c>
      <c r="Q45" s="969" t="s">
        <v>1479</v>
      </c>
      <c r="R45" s="969" t="s">
        <v>1479</v>
      </c>
    </row>
    <row r="46" spans="1:18" x14ac:dyDescent="0.25">
      <c r="A46" s="182" t="s">
        <v>422</v>
      </c>
      <c r="B46" s="28" t="s">
        <v>74</v>
      </c>
      <c r="C46" s="28"/>
      <c r="D46" s="28"/>
      <c r="E46" s="28"/>
      <c r="F46" s="223"/>
      <c r="G46" s="205"/>
      <c r="H46" s="1183">
        <v>0</v>
      </c>
      <c r="I46" s="1183">
        <v>0</v>
      </c>
      <c r="J46" s="1183">
        <v>0</v>
      </c>
      <c r="K46" s="1183">
        <v>0</v>
      </c>
      <c r="L46" s="1183">
        <v>0</v>
      </c>
      <c r="M46" s="1183">
        <v>0</v>
      </c>
      <c r="N46" s="969">
        <v>0</v>
      </c>
      <c r="O46" s="969">
        <v>0</v>
      </c>
      <c r="P46" s="969">
        <v>0</v>
      </c>
      <c r="Q46" s="969">
        <v>0</v>
      </c>
      <c r="R46" s="969">
        <v>0</v>
      </c>
    </row>
    <row r="47" spans="1:18" ht="21" customHeight="1" x14ac:dyDescent="0.25">
      <c r="A47" s="182" t="s">
        <v>423</v>
      </c>
      <c r="B47" s="28" t="s">
        <v>1271</v>
      </c>
      <c r="C47" s="28"/>
      <c r="D47" s="28"/>
      <c r="E47" s="28"/>
      <c r="F47" s="223"/>
      <c r="G47" s="205"/>
      <c r="H47" s="1183">
        <v>0</v>
      </c>
      <c r="I47" s="1183">
        <v>0</v>
      </c>
      <c r="J47" s="1183">
        <v>0</v>
      </c>
      <c r="K47" s="1183">
        <v>0</v>
      </c>
      <c r="L47" s="1183">
        <v>0</v>
      </c>
      <c r="M47" s="1183">
        <v>0</v>
      </c>
      <c r="N47" s="969">
        <v>0</v>
      </c>
      <c r="O47" s="969">
        <v>0</v>
      </c>
      <c r="P47" s="969">
        <v>0</v>
      </c>
      <c r="Q47" s="969">
        <v>0</v>
      </c>
      <c r="R47" s="969">
        <v>0</v>
      </c>
    </row>
    <row r="48" spans="1:18" ht="21" customHeight="1" x14ac:dyDescent="0.25">
      <c r="A48" s="27"/>
      <c r="B48" s="32"/>
      <c r="C48" s="32"/>
      <c r="D48" s="32"/>
      <c r="E48" s="32"/>
      <c r="F48" s="224"/>
      <c r="G48" s="221"/>
      <c r="H48" s="1196"/>
      <c r="I48" s="1197"/>
      <c r="J48" s="1196"/>
      <c r="K48" s="1197"/>
      <c r="L48" s="1197"/>
      <c r="M48" s="1197"/>
      <c r="N48" s="222"/>
      <c r="O48" s="222"/>
      <c r="P48" s="222"/>
      <c r="Q48" s="222"/>
      <c r="R48" s="222"/>
    </row>
    <row r="49" spans="1:18" ht="21" customHeight="1" x14ac:dyDescent="0.25">
      <c r="A49" s="184" t="s">
        <v>255</v>
      </c>
      <c r="B49" s="272" t="s">
        <v>425</v>
      </c>
      <c r="C49" s="272"/>
      <c r="D49" s="272"/>
      <c r="E49" s="272"/>
      <c r="F49" s="370"/>
      <c r="G49" s="371"/>
      <c r="H49" s="1198">
        <f t="shared" ref="H49:K49" si="24">H42</f>
        <v>6.05</v>
      </c>
      <c r="I49" s="1198">
        <f t="shared" ca="1" si="24"/>
        <v>6.5778207131771111</v>
      </c>
      <c r="J49" s="1198">
        <f t="shared" si="24"/>
        <v>5.85</v>
      </c>
      <c r="K49" s="1198">
        <f t="shared" ca="1" si="24"/>
        <v>6.3846403098382423</v>
      </c>
      <c r="L49" s="1198">
        <f>L42</f>
        <v>5.64</v>
      </c>
      <c r="M49" s="1198">
        <f ca="1">M42</f>
        <v>6.4139924571446887</v>
      </c>
      <c r="N49" s="1055">
        <f t="shared" ref="N49:R49" ca="1" si="25">N42</f>
        <v>6.8469350683042869</v>
      </c>
      <c r="O49" s="1055">
        <f t="shared" ca="1" si="25"/>
        <v>6.8060059974722211</v>
      </c>
      <c r="P49" s="1055">
        <f t="shared" ca="1" si="25"/>
        <v>6.6340521765512923</v>
      </c>
      <c r="Q49" s="1055">
        <f t="shared" ca="1" si="25"/>
        <v>6.275693498106536</v>
      </c>
      <c r="R49" s="1055">
        <f t="shared" ca="1" si="25"/>
        <v>6.2303076947708869</v>
      </c>
    </row>
    <row r="50" spans="1:18" ht="21" customHeight="1" x14ac:dyDescent="0.25">
      <c r="A50" s="182"/>
      <c r="B50" s="32"/>
      <c r="C50" s="32"/>
      <c r="D50" s="32"/>
      <c r="E50" s="32"/>
      <c r="F50" s="220"/>
      <c r="G50" s="221"/>
      <c r="H50" s="1196"/>
      <c r="I50" s="1197"/>
      <c r="J50" s="1196"/>
      <c r="K50" s="1197"/>
      <c r="L50" s="1197"/>
      <c r="M50" s="1197"/>
      <c r="N50" s="222"/>
      <c r="O50" s="222"/>
      <c r="P50" s="222"/>
      <c r="Q50" s="222"/>
      <c r="R50" s="222"/>
    </row>
    <row r="51" spans="1:18" ht="21" customHeight="1" x14ac:dyDescent="0.25">
      <c r="A51" s="184" t="s">
        <v>424</v>
      </c>
      <c r="B51" s="272" t="s">
        <v>1506</v>
      </c>
      <c r="C51" s="272"/>
      <c r="D51" s="272"/>
      <c r="E51" s="272"/>
      <c r="F51" s="370"/>
      <c r="G51" s="371"/>
      <c r="H51" s="1198">
        <f>H20-H49</f>
        <v>0</v>
      </c>
      <c r="I51" s="1198">
        <f ca="1">I49-I20</f>
        <v>0.52782071317711132</v>
      </c>
      <c r="J51" s="1198">
        <f>J20-J49</f>
        <v>0</v>
      </c>
      <c r="K51" s="1198">
        <f ca="1">K49-K20</f>
        <v>0.53464030983824262</v>
      </c>
      <c r="L51" s="1198">
        <f>L20-L49</f>
        <v>0</v>
      </c>
      <c r="M51" s="1198">
        <f ca="1">M49-M20</f>
        <v>0.77399245714468901</v>
      </c>
      <c r="N51" s="1055">
        <f ca="1">N20-N49</f>
        <v>0</v>
      </c>
      <c r="O51" s="1055">
        <f ca="1">O20-O49</f>
        <v>0</v>
      </c>
      <c r="P51" s="1055">
        <f ca="1">P20-P49</f>
        <v>0</v>
      </c>
      <c r="Q51" s="1055">
        <f ca="1">Q20-Q49</f>
        <v>0</v>
      </c>
      <c r="R51" s="1055">
        <f ca="1">R20-R49</f>
        <v>0</v>
      </c>
    </row>
    <row r="52" spans="1:18" ht="21" customHeight="1" x14ac:dyDescent="0.25">
      <c r="A52" s="182"/>
      <c r="B52" s="32"/>
      <c r="C52" s="32"/>
      <c r="D52" s="32"/>
      <c r="E52" s="32"/>
      <c r="F52" s="220"/>
      <c r="G52" s="221"/>
      <c r="H52" s="1196"/>
      <c r="I52" s="1197"/>
      <c r="J52" s="1196"/>
      <c r="K52" s="1197"/>
      <c r="L52" s="1197"/>
      <c r="M52" s="1197"/>
      <c r="N52" s="222"/>
      <c r="O52" s="222"/>
      <c r="P52" s="222"/>
      <c r="Q52" s="222"/>
      <c r="R52" s="222"/>
    </row>
    <row r="53" spans="1:18" ht="21" customHeight="1" x14ac:dyDescent="0.25">
      <c r="A53" s="184" t="s">
        <v>428</v>
      </c>
      <c r="B53" s="272" t="s">
        <v>427</v>
      </c>
      <c r="C53" s="272"/>
      <c r="D53" s="272"/>
      <c r="E53" s="272"/>
      <c r="F53" s="370"/>
      <c r="G53" s="370"/>
      <c r="H53" s="1198">
        <f>H49</f>
        <v>6.05</v>
      </c>
      <c r="I53" s="1198">
        <f ca="1">I49</f>
        <v>6.5778207131771111</v>
      </c>
      <c r="J53" s="1198">
        <f>J49</f>
        <v>5.85</v>
      </c>
      <c r="K53" s="1198">
        <f ca="1">K49</f>
        <v>6.3846403098382423</v>
      </c>
      <c r="L53" s="1198">
        <f>F4A!C26</f>
        <v>5.64</v>
      </c>
      <c r="M53" s="1198">
        <f ca="1">F4A!D26</f>
        <v>6.4139924571446887</v>
      </c>
      <c r="N53" s="1055">
        <f ca="1">N49</f>
        <v>6.8469350683042869</v>
      </c>
      <c r="O53" s="1055">
        <f t="shared" ref="O53:R53" ca="1" si="26">O49</f>
        <v>6.8060059974722211</v>
      </c>
      <c r="P53" s="1055">
        <f t="shared" ca="1" si="26"/>
        <v>6.6340521765512923</v>
      </c>
      <c r="Q53" s="1055">
        <f t="shared" ca="1" si="26"/>
        <v>6.275693498106536</v>
      </c>
      <c r="R53" s="1055">
        <f t="shared" ca="1" si="26"/>
        <v>6.2303076947708869</v>
      </c>
    </row>
    <row r="54" spans="1:18" ht="21" customHeight="1" x14ac:dyDescent="0.25">
      <c r="A54" s="182"/>
      <c r="B54" s="185"/>
      <c r="C54" s="185"/>
      <c r="D54" s="185"/>
      <c r="E54" s="185"/>
      <c r="F54" s="220"/>
      <c r="G54" s="221"/>
      <c r="H54" s="1196"/>
      <c r="I54" s="1197"/>
      <c r="J54" s="1196"/>
      <c r="K54" s="1197"/>
      <c r="L54" s="1197"/>
      <c r="M54" s="1197"/>
      <c r="N54" s="222"/>
      <c r="O54" s="222"/>
      <c r="P54" s="222"/>
      <c r="Q54" s="222"/>
      <c r="R54" s="222"/>
    </row>
    <row r="55" spans="1:18" ht="21" customHeight="1" x14ac:dyDescent="0.25">
      <c r="A55" s="184" t="s">
        <v>429</v>
      </c>
      <c r="B55" s="272" t="s">
        <v>1507</v>
      </c>
      <c r="C55" s="272"/>
      <c r="D55" s="272"/>
      <c r="E55" s="272"/>
      <c r="F55" s="370"/>
      <c r="G55" s="371"/>
      <c r="H55" s="1198">
        <f t="shared" ref="H55" si="27">H20-H49</f>
        <v>0</v>
      </c>
      <c r="I55" s="1198">
        <f t="shared" ref="I55" ca="1" si="28">I51</f>
        <v>0.52782071317711132</v>
      </c>
      <c r="J55" s="1198">
        <f t="shared" ref="J55" si="29">J20-J49</f>
        <v>0</v>
      </c>
      <c r="K55" s="1198">
        <f t="shared" ref="K55" ca="1" si="30">K51</f>
        <v>0.53464030983824262</v>
      </c>
      <c r="L55" s="1198">
        <f>L20-L49</f>
        <v>0</v>
      </c>
      <c r="M55" s="1198">
        <f ca="1">M51</f>
        <v>0.77399245714468901</v>
      </c>
      <c r="N55" s="1055">
        <f ca="1">N53</f>
        <v>6.8469350683042869</v>
      </c>
      <c r="O55" s="1055">
        <f t="shared" ref="O55:R55" ca="1" si="31">O53</f>
        <v>6.8060059974722211</v>
      </c>
      <c r="P55" s="1055">
        <f t="shared" ca="1" si="31"/>
        <v>6.6340521765512923</v>
      </c>
      <c r="Q55" s="1055">
        <f t="shared" ca="1" si="31"/>
        <v>6.275693498106536</v>
      </c>
      <c r="R55" s="1055">
        <f t="shared" ca="1" si="31"/>
        <v>6.2303076947708869</v>
      </c>
    </row>
    <row r="56" spans="1:18" ht="18.75" customHeight="1" x14ac:dyDescent="0.25">
      <c r="A56" s="1260" t="s">
        <v>1455</v>
      </c>
      <c r="B56" s="1261"/>
      <c r="C56" s="1261"/>
      <c r="D56" s="1261"/>
      <c r="E56" s="1261"/>
      <c r="F56" s="1261"/>
      <c r="G56" s="1261"/>
      <c r="H56" s="1261"/>
      <c r="I56" s="1261"/>
      <c r="J56" s="1261"/>
      <c r="K56" s="1261"/>
      <c r="L56" s="1261"/>
      <c r="M56" s="1261"/>
      <c r="N56" s="1261"/>
      <c r="O56" s="1261"/>
      <c r="P56" s="1261"/>
      <c r="Q56" s="1261"/>
      <c r="R56" s="1262"/>
    </row>
    <row r="57" spans="1:18" ht="21" customHeight="1" x14ac:dyDescent="0.25">
      <c r="A57" s="1260" t="s">
        <v>1454</v>
      </c>
      <c r="B57" s="1256"/>
      <c r="C57" s="1256"/>
      <c r="D57" s="1256"/>
      <c r="E57" s="1256"/>
      <c r="F57" s="1256"/>
      <c r="G57" s="1256"/>
      <c r="H57" s="1256"/>
      <c r="I57" s="1256"/>
      <c r="J57" s="1256"/>
      <c r="K57" s="1256"/>
      <c r="L57" s="1256"/>
      <c r="M57" s="1256"/>
      <c r="N57" s="1256"/>
      <c r="O57" s="1256"/>
      <c r="P57" s="1256"/>
      <c r="Q57" s="1256"/>
      <c r="R57" s="1263"/>
    </row>
    <row r="58" spans="1:18" ht="21" customHeight="1" x14ac:dyDescent="0.25"/>
    <row r="59" spans="1:18" ht="21" customHeight="1" x14ac:dyDescent="0.25"/>
    <row r="60" spans="1:18" ht="21" customHeight="1" x14ac:dyDescent="0.25">
      <c r="H60" s="1199"/>
      <c r="J60" s="1199"/>
    </row>
    <row r="61" spans="1:18" ht="21" hidden="1" customHeight="1" x14ac:dyDescent="0.25">
      <c r="H61" s="1199"/>
      <c r="J61" s="1199"/>
    </row>
    <row r="62" spans="1:18" ht="21" hidden="1" customHeight="1" x14ac:dyDescent="0.25">
      <c r="H62" s="1199"/>
      <c r="J62" s="1199"/>
    </row>
    <row r="63" spans="1:18" ht="21" hidden="1" customHeight="1" x14ac:dyDescent="0.25">
      <c r="A63" s="186" t="s">
        <v>319</v>
      </c>
      <c r="B63" s="186"/>
      <c r="C63" s="186"/>
      <c r="D63" s="186"/>
      <c r="E63" s="186"/>
      <c r="F63" s="186"/>
      <c r="G63" s="186"/>
      <c r="H63" s="1200"/>
      <c r="I63" s="1200"/>
      <c r="J63" s="1200"/>
      <c r="K63" s="1200"/>
      <c r="L63" s="1200"/>
    </row>
    <row r="64" spans="1:18" ht="21" hidden="1" customHeight="1" x14ac:dyDescent="0.25">
      <c r="A64" s="149">
        <v>1</v>
      </c>
      <c r="B64" s="187" t="s">
        <v>475</v>
      </c>
      <c r="C64" s="519"/>
      <c r="D64" s="519"/>
      <c r="E64" s="519"/>
      <c r="F64" s="1254"/>
      <c r="G64" s="1254"/>
      <c r="H64" s="1254"/>
      <c r="I64" s="1255"/>
      <c r="J64" s="453"/>
      <c r="K64" s="453"/>
      <c r="L64" s="453"/>
    </row>
    <row r="65" spans="1:12" ht="21" hidden="1" customHeight="1" x14ac:dyDescent="0.25">
      <c r="A65" s="149">
        <v>2</v>
      </c>
      <c r="B65" s="4" t="s">
        <v>482</v>
      </c>
      <c r="C65" s="521"/>
      <c r="D65" s="521"/>
      <c r="E65" s="521"/>
      <c r="F65" s="1256"/>
      <c r="G65" s="1256"/>
      <c r="H65" s="1173"/>
      <c r="I65" s="1201"/>
      <c r="J65" s="1173"/>
      <c r="K65" s="1201"/>
      <c r="L65" s="485"/>
    </row>
    <row r="66" spans="1:12" ht="21" hidden="1" customHeight="1" x14ac:dyDescent="0.25">
      <c r="A66" s="149">
        <v>3</v>
      </c>
      <c r="B66" s="4" t="s">
        <v>467</v>
      </c>
      <c r="C66" s="521"/>
      <c r="D66" s="521"/>
      <c r="E66" s="521"/>
      <c r="F66" s="1253"/>
      <c r="G66" s="1253"/>
      <c r="H66" s="1173"/>
      <c r="I66" s="1201"/>
      <c r="J66" s="1173"/>
      <c r="K66" s="1201"/>
      <c r="L66" s="485"/>
    </row>
    <row r="67" spans="1:12" ht="21" hidden="1" customHeight="1" x14ac:dyDescent="0.25">
      <c r="A67" s="149">
        <v>4</v>
      </c>
      <c r="B67" s="4" t="s">
        <v>468</v>
      </c>
      <c r="C67" s="521"/>
      <c r="D67" s="521"/>
      <c r="E67" s="521"/>
      <c r="F67" s="1253"/>
      <c r="G67" s="1253"/>
      <c r="H67" s="1173"/>
      <c r="I67" s="1201"/>
      <c r="J67" s="1173"/>
      <c r="K67" s="1201"/>
      <c r="L67" s="485"/>
    </row>
    <row r="68" spans="1:12" ht="21" hidden="1" customHeight="1" x14ac:dyDescent="0.25">
      <c r="A68" s="149">
        <v>5</v>
      </c>
      <c r="B68" s="4" t="s">
        <v>470</v>
      </c>
      <c r="C68" s="521"/>
      <c r="D68" s="521"/>
      <c r="E68" s="521"/>
      <c r="F68" s="1253"/>
      <c r="G68" s="1253"/>
      <c r="H68" s="1173"/>
      <c r="I68" s="1201"/>
      <c r="J68" s="1173"/>
      <c r="K68" s="1201"/>
      <c r="L68" s="485"/>
    </row>
    <row r="69" spans="1:12" ht="21" hidden="1" customHeight="1" x14ac:dyDescent="0.25"/>
  </sheetData>
  <mergeCells count="23">
    <mergeCell ref="A1:B1"/>
    <mergeCell ref="L6:M6"/>
    <mergeCell ref="A5:A7"/>
    <mergeCell ref="B5:B7"/>
    <mergeCell ref="H6:I6"/>
    <mergeCell ref="A2:I2"/>
    <mergeCell ref="C5:G5"/>
    <mergeCell ref="M3:N3"/>
    <mergeCell ref="M4:N4"/>
    <mergeCell ref="J6:K6"/>
    <mergeCell ref="H5:M5"/>
    <mergeCell ref="F68:G68"/>
    <mergeCell ref="F64:I64"/>
    <mergeCell ref="F65:G65"/>
    <mergeCell ref="O4:P4"/>
    <mergeCell ref="Q3:R3"/>
    <mergeCell ref="Q4:R4"/>
    <mergeCell ref="F66:G66"/>
    <mergeCell ref="F67:G67"/>
    <mergeCell ref="A56:R56"/>
    <mergeCell ref="A57:R57"/>
    <mergeCell ref="N5:R5"/>
    <mergeCell ref="O3:P3"/>
  </mergeCells>
  <pageMargins left="0.28999999999999998" right="0.33" top="0.75" bottom="0.75" header="0.3" footer="0.3"/>
  <pageSetup paperSize="9" scale="53" orientation="landscape" r:id="rId1"/>
  <rowBreaks count="1" manualBreakCount="1">
    <brk id="34" max="16383" man="1"/>
  </rowBreaks>
  <ignoredErrors>
    <ignoredError sqref="Q8 M18 M9:M13 I8:M8 I9:L13" formula="1"/>
  </ignoredError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0"/>
    <pageSetUpPr fitToPage="1"/>
  </sheetPr>
  <dimension ref="A1:K132"/>
  <sheetViews>
    <sheetView showGridLines="0" view="pageBreakPreview" zoomScale="110" zoomScaleNormal="100" zoomScaleSheetLayoutView="110" workbookViewId="0">
      <selection activeCell="E2" sqref="E2"/>
    </sheetView>
  </sheetViews>
  <sheetFormatPr defaultRowHeight="15" x14ac:dyDescent="0.25"/>
  <cols>
    <col min="1" max="1" width="9.140625" style="362"/>
    <col min="2" max="2" width="36.140625" style="362" customWidth="1"/>
    <col min="3" max="11" width="10.5703125" style="362" customWidth="1"/>
    <col min="12" max="245" width="9.140625" style="362"/>
    <col min="246" max="246" width="32.5703125" style="362" customWidth="1"/>
    <col min="247" max="247" width="14" style="362" customWidth="1"/>
    <col min="248" max="248" width="10.5703125" style="362" customWidth="1"/>
    <col min="249" max="249" width="11.28515625" style="362" customWidth="1"/>
    <col min="250" max="250" width="12.140625" style="362" customWidth="1"/>
    <col min="251" max="251" width="9.140625" style="362"/>
    <col min="252" max="252" width="11.85546875" style="362" customWidth="1"/>
    <col min="253" max="501" width="9.140625" style="362"/>
    <col min="502" max="502" width="32.5703125" style="362" customWidth="1"/>
    <col min="503" max="503" width="14" style="362" customWidth="1"/>
    <col min="504" max="504" width="10.5703125" style="362" customWidth="1"/>
    <col min="505" max="505" width="11.28515625" style="362" customWidth="1"/>
    <col min="506" max="506" width="12.140625" style="362" customWidth="1"/>
    <col min="507" max="507" width="9.140625" style="362"/>
    <col min="508" max="508" width="11.85546875" style="362" customWidth="1"/>
    <col min="509" max="757" width="9.140625" style="362"/>
    <col min="758" max="758" width="32.5703125" style="362" customWidth="1"/>
    <col min="759" max="759" width="14" style="362" customWidth="1"/>
    <col min="760" max="760" width="10.5703125" style="362" customWidth="1"/>
    <col min="761" max="761" width="11.28515625" style="362" customWidth="1"/>
    <col min="762" max="762" width="12.140625" style="362" customWidth="1"/>
    <col min="763" max="763" width="9.140625" style="362"/>
    <col min="764" max="764" width="11.85546875" style="362" customWidth="1"/>
    <col min="765" max="1013" width="9.140625" style="362"/>
    <col min="1014" max="1014" width="32.5703125" style="362" customWidth="1"/>
    <col min="1015" max="1015" width="14" style="362" customWidth="1"/>
    <col min="1016" max="1016" width="10.5703125" style="362" customWidth="1"/>
    <col min="1017" max="1017" width="11.28515625" style="362" customWidth="1"/>
    <col min="1018" max="1018" width="12.140625" style="362" customWidth="1"/>
    <col min="1019" max="1019" width="9.140625" style="362"/>
    <col min="1020" max="1020" width="11.85546875" style="362" customWidth="1"/>
    <col min="1021" max="1269" width="9.140625" style="362"/>
    <col min="1270" max="1270" width="32.5703125" style="362" customWidth="1"/>
    <col min="1271" max="1271" width="14" style="362" customWidth="1"/>
    <col min="1272" max="1272" width="10.5703125" style="362" customWidth="1"/>
    <col min="1273" max="1273" width="11.28515625" style="362" customWidth="1"/>
    <col min="1274" max="1274" width="12.140625" style="362" customWidth="1"/>
    <col min="1275" max="1275" width="9.140625" style="362"/>
    <col min="1276" max="1276" width="11.85546875" style="362" customWidth="1"/>
    <col min="1277" max="1525" width="9.140625" style="362"/>
    <col min="1526" max="1526" width="32.5703125" style="362" customWidth="1"/>
    <col min="1527" max="1527" width="14" style="362" customWidth="1"/>
    <col min="1528" max="1528" width="10.5703125" style="362" customWidth="1"/>
    <col min="1529" max="1529" width="11.28515625" style="362" customWidth="1"/>
    <col min="1530" max="1530" width="12.140625" style="362" customWidth="1"/>
    <col min="1531" max="1531" width="9.140625" style="362"/>
    <col min="1532" max="1532" width="11.85546875" style="362" customWidth="1"/>
    <col min="1533" max="1781" width="9.140625" style="362"/>
    <col min="1782" max="1782" width="32.5703125" style="362" customWidth="1"/>
    <col min="1783" max="1783" width="14" style="362" customWidth="1"/>
    <col min="1784" max="1784" width="10.5703125" style="362" customWidth="1"/>
    <col min="1785" max="1785" width="11.28515625" style="362" customWidth="1"/>
    <col min="1786" max="1786" width="12.140625" style="362" customWidth="1"/>
    <col min="1787" max="1787" width="9.140625" style="362"/>
    <col min="1788" max="1788" width="11.85546875" style="362" customWidth="1"/>
    <col min="1789" max="2037" width="9.140625" style="362"/>
    <col min="2038" max="2038" width="32.5703125" style="362" customWidth="1"/>
    <col min="2039" max="2039" width="14" style="362" customWidth="1"/>
    <col min="2040" max="2040" width="10.5703125" style="362" customWidth="1"/>
    <col min="2041" max="2041" width="11.28515625" style="362" customWidth="1"/>
    <col min="2042" max="2042" width="12.140625" style="362" customWidth="1"/>
    <col min="2043" max="2043" width="9.140625" style="362"/>
    <col min="2044" max="2044" width="11.85546875" style="362" customWidth="1"/>
    <col min="2045" max="2293" width="9.140625" style="362"/>
    <col min="2294" max="2294" width="32.5703125" style="362" customWidth="1"/>
    <col min="2295" max="2295" width="14" style="362" customWidth="1"/>
    <col min="2296" max="2296" width="10.5703125" style="362" customWidth="1"/>
    <col min="2297" max="2297" width="11.28515625" style="362" customWidth="1"/>
    <col min="2298" max="2298" width="12.140625" style="362" customWidth="1"/>
    <col min="2299" max="2299" width="9.140625" style="362"/>
    <col min="2300" max="2300" width="11.85546875" style="362" customWidth="1"/>
    <col min="2301" max="2549" width="9.140625" style="362"/>
    <col min="2550" max="2550" width="32.5703125" style="362" customWidth="1"/>
    <col min="2551" max="2551" width="14" style="362" customWidth="1"/>
    <col min="2552" max="2552" width="10.5703125" style="362" customWidth="1"/>
    <col min="2553" max="2553" width="11.28515625" style="362" customWidth="1"/>
    <col min="2554" max="2554" width="12.140625" style="362" customWidth="1"/>
    <col min="2555" max="2555" width="9.140625" style="362"/>
    <col min="2556" max="2556" width="11.85546875" style="362" customWidth="1"/>
    <col min="2557" max="2805" width="9.140625" style="362"/>
    <col min="2806" max="2806" width="32.5703125" style="362" customWidth="1"/>
    <col min="2807" max="2807" width="14" style="362" customWidth="1"/>
    <col min="2808" max="2808" width="10.5703125" style="362" customWidth="1"/>
    <col min="2809" max="2809" width="11.28515625" style="362" customWidth="1"/>
    <col min="2810" max="2810" width="12.140625" style="362" customWidth="1"/>
    <col min="2811" max="2811" width="9.140625" style="362"/>
    <col min="2812" max="2812" width="11.85546875" style="362" customWidth="1"/>
    <col min="2813" max="3061" width="9.140625" style="362"/>
    <col min="3062" max="3062" width="32.5703125" style="362" customWidth="1"/>
    <col min="3063" max="3063" width="14" style="362" customWidth="1"/>
    <col min="3064" max="3064" width="10.5703125" style="362" customWidth="1"/>
    <col min="3065" max="3065" width="11.28515625" style="362" customWidth="1"/>
    <col min="3066" max="3066" width="12.140625" style="362" customWidth="1"/>
    <col min="3067" max="3067" width="9.140625" style="362"/>
    <col min="3068" max="3068" width="11.85546875" style="362" customWidth="1"/>
    <col min="3069" max="3317" width="9.140625" style="362"/>
    <col min="3318" max="3318" width="32.5703125" style="362" customWidth="1"/>
    <col min="3319" max="3319" width="14" style="362" customWidth="1"/>
    <col min="3320" max="3320" width="10.5703125" style="362" customWidth="1"/>
    <col min="3321" max="3321" width="11.28515625" style="362" customWidth="1"/>
    <col min="3322" max="3322" width="12.140625" style="362" customWidth="1"/>
    <col min="3323" max="3323" width="9.140625" style="362"/>
    <col min="3324" max="3324" width="11.85546875" style="362" customWidth="1"/>
    <col min="3325" max="3573" width="9.140625" style="362"/>
    <col min="3574" max="3574" width="32.5703125" style="362" customWidth="1"/>
    <col min="3575" max="3575" width="14" style="362" customWidth="1"/>
    <col min="3576" max="3576" width="10.5703125" style="362" customWidth="1"/>
    <col min="3577" max="3577" width="11.28515625" style="362" customWidth="1"/>
    <col min="3578" max="3578" width="12.140625" style="362" customWidth="1"/>
    <col min="3579" max="3579" width="9.140625" style="362"/>
    <col min="3580" max="3580" width="11.85546875" style="362" customWidth="1"/>
    <col min="3581" max="3829" width="9.140625" style="362"/>
    <col min="3830" max="3830" width="32.5703125" style="362" customWidth="1"/>
    <col min="3831" max="3831" width="14" style="362" customWidth="1"/>
    <col min="3832" max="3832" width="10.5703125" style="362" customWidth="1"/>
    <col min="3833" max="3833" width="11.28515625" style="362" customWidth="1"/>
    <col min="3834" max="3834" width="12.140625" style="362" customWidth="1"/>
    <col min="3835" max="3835" width="9.140625" style="362"/>
    <col min="3836" max="3836" width="11.85546875" style="362" customWidth="1"/>
    <col min="3837" max="4085" width="9.140625" style="362"/>
    <col min="4086" max="4086" width="32.5703125" style="362" customWidth="1"/>
    <col min="4087" max="4087" width="14" style="362" customWidth="1"/>
    <col min="4088" max="4088" width="10.5703125" style="362" customWidth="1"/>
    <col min="4089" max="4089" width="11.28515625" style="362" customWidth="1"/>
    <col min="4090" max="4090" width="12.140625" style="362" customWidth="1"/>
    <col min="4091" max="4091" width="9.140625" style="362"/>
    <col min="4092" max="4092" width="11.85546875" style="362" customWidth="1"/>
    <col min="4093" max="4341" width="9.140625" style="362"/>
    <col min="4342" max="4342" width="32.5703125" style="362" customWidth="1"/>
    <col min="4343" max="4343" width="14" style="362" customWidth="1"/>
    <col min="4344" max="4344" width="10.5703125" style="362" customWidth="1"/>
    <col min="4345" max="4345" width="11.28515625" style="362" customWidth="1"/>
    <col min="4346" max="4346" width="12.140625" style="362" customWidth="1"/>
    <col min="4347" max="4347" width="9.140625" style="362"/>
    <col min="4348" max="4348" width="11.85546875" style="362" customWidth="1"/>
    <col min="4349" max="4597" width="9.140625" style="362"/>
    <col min="4598" max="4598" width="32.5703125" style="362" customWidth="1"/>
    <col min="4599" max="4599" width="14" style="362" customWidth="1"/>
    <col min="4600" max="4600" width="10.5703125" style="362" customWidth="1"/>
    <col min="4601" max="4601" width="11.28515625" style="362" customWidth="1"/>
    <col min="4602" max="4602" width="12.140625" style="362" customWidth="1"/>
    <col min="4603" max="4603" width="9.140625" style="362"/>
    <col min="4604" max="4604" width="11.85546875" style="362" customWidth="1"/>
    <col min="4605" max="4853" width="9.140625" style="362"/>
    <col min="4854" max="4854" width="32.5703125" style="362" customWidth="1"/>
    <col min="4855" max="4855" width="14" style="362" customWidth="1"/>
    <col min="4856" max="4856" width="10.5703125" style="362" customWidth="1"/>
    <col min="4857" max="4857" width="11.28515625" style="362" customWidth="1"/>
    <col min="4858" max="4858" width="12.140625" style="362" customWidth="1"/>
    <col min="4859" max="4859" width="9.140625" style="362"/>
    <col min="4860" max="4860" width="11.85546875" style="362" customWidth="1"/>
    <col min="4861" max="5109" width="9.140625" style="362"/>
    <col min="5110" max="5110" width="32.5703125" style="362" customWidth="1"/>
    <col min="5111" max="5111" width="14" style="362" customWidth="1"/>
    <col min="5112" max="5112" width="10.5703125" style="362" customWidth="1"/>
    <col min="5113" max="5113" width="11.28515625" style="362" customWidth="1"/>
    <col min="5114" max="5114" width="12.140625" style="362" customWidth="1"/>
    <col min="5115" max="5115" width="9.140625" style="362"/>
    <col min="5116" max="5116" width="11.85546875" style="362" customWidth="1"/>
    <col min="5117" max="5365" width="9.140625" style="362"/>
    <col min="5366" max="5366" width="32.5703125" style="362" customWidth="1"/>
    <col min="5367" max="5367" width="14" style="362" customWidth="1"/>
    <col min="5368" max="5368" width="10.5703125" style="362" customWidth="1"/>
    <col min="5369" max="5369" width="11.28515625" style="362" customWidth="1"/>
    <col min="5370" max="5370" width="12.140625" style="362" customWidth="1"/>
    <col min="5371" max="5371" width="9.140625" style="362"/>
    <col min="5372" max="5372" width="11.85546875" style="362" customWidth="1"/>
    <col min="5373" max="5621" width="9.140625" style="362"/>
    <col min="5622" max="5622" width="32.5703125" style="362" customWidth="1"/>
    <col min="5623" max="5623" width="14" style="362" customWidth="1"/>
    <col min="5624" max="5624" width="10.5703125" style="362" customWidth="1"/>
    <col min="5625" max="5625" width="11.28515625" style="362" customWidth="1"/>
    <col min="5626" max="5626" width="12.140625" style="362" customWidth="1"/>
    <col min="5627" max="5627" width="9.140625" style="362"/>
    <col min="5628" max="5628" width="11.85546875" style="362" customWidth="1"/>
    <col min="5629" max="5877" width="9.140625" style="362"/>
    <col min="5878" max="5878" width="32.5703125" style="362" customWidth="1"/>
    <col min="5879" max="5879" width="14" style="362" customWidth="1"/>
    <col min="5880" max="5880" width="10.5703125" style="362" customWidth="1"/>
    <col min="5881" max="5881" width="11.28515625" style="362" customWidth="1"/>
    <col min="5882" max="5882" width="12.140625" style="362" customWidth="1"/>
    <col min="5883" max="5883" width="9.140625" style="362"/>
    <col min="5884" max="5884" width="11.85546875" style="362" customWidth="1"/>
    <col min="5885" max="6133" width="9.140625" style="362"/>
    <col min="6134" max="6134" width="32.5703125" style="362" customWidth="1"/>
    <col min="6135" max="6135" width="14" style="362" customWidth="1"/>
    <col min="6136" max="6136" width="10.5703125" style="362" customWidth="1"/>
    <col min="6137" max="6137" width="11.28515625" style="362" customWidth="1"/>
    <col min="6138" max="6138" width="12.140625" style="362" customWidth="1"/>
    <col min="6139" max="6139" width="9.140625" style="362"/>
    <col min="6140" max="6140" width="11.85546875" style="362" customWidth="1"/>
    <col min="6141" max="6389" width="9.140625" style="362"/>
    <col min="6390" max="6390" width="32.5703125" style="362" customWidth="1"/>
    <col min="6391" max="6391" width="14" style="362" customWidth="1"/>
    <col min="6392" max="6392" width="10.5703125" style="362" customWidth="1"/>
    <col min="6393" max="6393" width="11.28515625" style="362" customWidth="1"/>
    <col min="6394" max="6394" width="12.140625" style="362" customWidth="1"/>
    <col min="6395" max="6395" width="9.140625" style="362"/>
    <col min="6396" max="6396" width="11.85546875" style="362" customWidth="1"/>
    <col min="6397" max="6645" width="9.140625" style="362"/>
    <col min="6646" max="6646" width="32.5703125" style="362" customWidth="1"/>
    <col min="6647" max="6647" width="14" style="362" customWidth="1"/>
    <col min="6648" max="6648" width="10.5703125" style="362" customWidth="1"/>
    <col min="6649" max="6649" width="11.28515625" style="362" customWidth="1"/>
    <col min="6650" max="6650" width="12.140625" style="362" customWidth="1"/>
    <col min="6651" max="6651" width="9.140625" style="362"/>
    <col min="6652" max="6652" width="11.85546875" style="362" customWidth="1"/>
    <col min="6653" max="6901" width="9.140625" style="362"/>
    <col min="6902" max="6902" width="32.5703125" style="362" customWidth="1"/>
    <col min="6903" max="6903" width="14" style="362" customWidth="1"/>
    <col min="6904" max="6904" width="10.5703125" style="362" customWidth="1"/>
    <col min="6905" max="6905" width="11.28515625" style="362" customWidth="1"/>
    <col min="6906" max="6906" width="12.140625" style="362" customWidth="1"/>
    <col min="6907" max="6907" width="9.140625" style="362"/>
    <col min="6908" max="6908" width="11.85546875" style="362" customWidth="1"/>
    <col min="6909" max="7157" width="9.140625" style="362"/>
    <col min="7158" max="7158" width="32.5703125" style="362" customWidth="1"/>
    <col min="7159" max="7159" width="14" style="362" customWidth="1"/>
    <col min="7160" max="7160" width="10.5703125" style="362" customWidth="1"/>
    <col min="7161" max="7161" width="11.28515625" style="362" customWidth="1"/>
    <col min="7162" max="7162" width="12.140625" style="362" customWidth="1"/>
    <col min="7163" max="7163" width="9.140625" style="362"/>
    <col min="7164" max="7164" width="11.85546875" style="362" customWidth="1"/>
    <col min="7165" max="7413" width="9.140625" style="362"/>
    <col min="7414" max="7414" width="32.5703125" style="362" customWidth="1"/>
    <col min="7415" max="7415" width="14" style="362" customWidth="1"/>
    <col min="7416" max="7416" width="10.5703125" style="362" customWidth="1"/>
    <col min="7417" max="7417" width="11.28515625" style="362" customWidth="1"/>
    <col min="7418" max="7418" width="12.140625" style="362" customWidth="1"/>
    <col min="7419" max="7419" width="9.140625" style="362"/>
    <col min="7420" max="7420" width="11.85546875" style="362" customWidth="1"/>
    <col min="7421" max="7669" width="9.140625" style="362"/>
    <col min="7670" max="7670" width="32.5703125" style="362" customWidth="1"/>
    <col min="7671" max="7671" width="14" style="362" customWidth="1"/>
    <col min="7672" max="7672" width="10.5703125" style="362" customWidth="1"/>
    <col min="7673" max="7673" width="11.28515625" style="362" customWidth="1"/>
    <col min="7674" max="7674" width="12.140625" style="362" customWidth="1"/>
    <col min="7675" max="7675" width="9.140625" style="362"/>
    <col min="7676" max="7676" width="11.85546875" style="362" customWidth="1"/>
    <col min="7677" max="7925" width="9.140625" style="362"/>
    <col min="7926" max="7926" width="32.5703125" style="362" customWidth="1"/>
    <col min="7927" max="7927" width="14" style="362" customWidth="1"/>
    <col min="7928" max="7928" width="10.5703125" style="362" customWidth="1"/>
    <col min="7929" max="7929" width="11.28515625" style="362" customWidth="1"/>
    <col min="7930" max="7930" width="12.140625" style="362" customWidth="1"/>
    <col min="7931" max="7931" width="9.140625" style="362"/>
    <col min="7932" max="7932" width="11.85546875" style="362" customWidth="1"/>
    <col min="7933" max="8181" width="9.140625" style="362"/>
    <col min="8182" max="8182" width="32.5703125" style="362" customWidth="1"/>
    <col min="8183" max="8183" width="14" style="362" customWidth="1"/>
    <col min="8184" max="8184" width="10.5703125" style="362" customWidth="1"/>
    <col min="8185" max="8185" width="11.28515625" style="362" customWidth="1"/>
    <col min="8186" max="8186" width="12.140625" style="362" customWidth="1"/>
    <col min="8187" max="8187" width="9.140625" style="362"/>
    <col min="8188" max="8188" width="11.85546875" style="362" customWidth="1"/>
    <col min="8189" max="8437" width="9.140625" style="362"/>
    <col min="8438" max="8438" width="32.5703125" style="362" customWidth="1"/>
    <col min="8439" max="8439" width="14" style="362" customWidth="1"/>
    <col min="8440" max="8440" width="10.5703125" style="362" customWidth="1"/>
    <col min="8441" max="8441" width="11.28515625" style="362" customWidth="1"/>
    <col min="8442" max="8442" width="12.140625" style="362" customWidth="1"/>
    <col min="8443" max="8443" width="9.140625" style="362"/>
    <col min="8444" max="8444" width="11.85546875" style="362" customWidth="1"/>
    <col min="8445" max="8693" width="9.140625" style="362"/>
    <col min="8694" max="8694" width="32.5703125" style="362" customWidth="1"/>
    <col min="8695" max="8695" width="14" style="362" customWidth="1"/>
    <col min="8696" max="8696" width="10.5703125" style="362" customWidth="1"/>
    <col min="8697" max="8697" width="11.28515625" style="362" customWidth="1"/>
    <col min="8698" max="8698" width="12.140625" style="362" customWidth="1"/>
    <col min="8699" max="8699" width="9.140625" style="362"/>
    <col min="8700" max="8700" width="11.85546875" style="362" customWidth="1"/>
    <col min="8701" max="8949" width="9.140625" style="362"/>
    <col min="8950" max="8950" width="32.5703125" style="362" customWidth="1"/>
    <col min="8951" max="8951" width="14" style="362" customWidth="1"/>
    <col min="8952" max="8952" width="10.5703125" style="362" customWidth="1"/>
    <col min="8953" max="8953" width="11.28515625" style="362" customWidth="1"/>
    <col min="8954" max="8954" width="12.140625" style="362" customWidth="1"/>
    <col min="8955" max="8955" width="9.140625" style="362"/>
    <col min="8956" max="8956" width="11.85546875" style="362" customWidth="1"/>
    <col min="8957" max="9205" width="9.140625" style="362"/>
    <col min="9206" max="9206" width="32.5703125" style="362" customWidth="1"/>
    <col min="9207" max="9207" width="14" style="362" customWidth="1"/>
    <col min="9208" max="9208" width="10.5703125" style="362" customWidth="1"/>
    <col min="9209" max="9209" width="11.28515625" style="362" customWidth="1"/>
    <col min="9210" max="9210" width="12.140625" style="362" customWidth="1"/>
    <col min="9211" max="9211" width="9.140625" style="362"/>
    <col min="9212" max="9212" width="11.85546875" style="362" customWidth="1"/>
    <col min="9213" max="9461" width="9.140625" style="362"/>
    <col min="9462" max="9462" width="32.5703125" style="362" customWidth="1"/>
    <col min="9463" max="9463" width="14" style="362" customWidth="1"/>
    <col min="9464" max="9464" width="10.5703125" style="362" customWidth="1"/>
    <col min="9465" max="9465" width="11.28515625" style="362" customWidth="1"/>
    <col min="9466" max="9466" width="12.140625" style="362" customWidth="1"/>
    <col min="9467" max="9467" width="9.140625" style="362"/>
    <col min="9468" max="9468" width="11.85546875" style="362" customWidth="1"/>
    <col min="9469" max="9717" width="9.140625" style="362"/>
    <col min="9718" max="9718" width="32.5703125" style="362" customWidth="1"/>
    <col min="9719" max="9719" width="14" style="362" customWidth="1"/>
    <col min="9720" max="9720" width="10.5703125" style="362" customWidth="1"/>
    <col min="9721" max="9721" width="11.28515625" style="362" customWidth="1"/>
    <col min="9722" max="9722" width="12.140625" style="362" customWidth="1"/>
    <col min="9723" max="9723" width="9.140625" style="362"/>
    <col min="9724" max="9724" width="11.85546875" style="362" customWidth="1"/>
    <col min="9725" max="9973" width="9.140625" style="362"/>
    <col min="9974" max="9974" width="32.5703125" style="362" customWidth="1"/>
    <col min="9975" max="9975" width="14" style="362" customWidth="1"/>
    <col min="9976" max="9976" width="10.5703125" style="362" customWidth="1"/>
    <col min="9977" max="9977" width="11.28515625" style="362" customWidth="1"/>
    <col min="9978" max="9978" width="12.140625" style="362" customWidth="1"/>
    <col min="9979" max="9979" width="9.140625" style="362"/>
    <col min="9980" max="9980" width="11.85546875" style="362" customWidth="1"/>
    <col min="9981" max="10229" width="9.140625" style="362"/>
    <col min="10230" max="10230" width="32.5703125" style="362" customWidth="1"/>
    <col min="10231" max="10231" width="14" style="362" customWidth="1"/>
    <col min="10232" max="10232" width="10.5703125" style="362" customWidth="1"/>
    <col min="10233" max="10233" width="11.28515625" style="362" customWidth="1"/>
    <col min="10234" max="10234" width="12.140625" style="362" customWidth="1"/>
    <col min="10235" max="10235" width="9.140625" style="362"/>
    <col min="10236" max="10236" width="11.85546875" style="362" customWidth="1"/>
    <col min="10237" max="10485" width="9.140625" style="362"/>
    <col min="10486" max="10486" width="32.5703125" style="362" customWidth="1"/>
    <col min="10487" max="10487" width="14" style="362" customWidth="1"/>
    <col min="10488" max="10488" width="10.5703125" style="362" customWidth="1"/>
    <col min="10489" max="10489" width="11.28515625" style="362" customWidth="1"/>
    <col min="10490" max="10490" width="12.140625" style="362" customWidth="1"/>
    <col min="10491" max="10491" width="9.140625" style="362"/>
    <col min="10492" max="10492" width="11.85546875" style="362" customWidth="1"/>
    <col min="10493" max="10741" width="9.140625" style="362"/>
    <col min="10742" max="10742" width="32.5703125" style="362" customWidth="1"/>
    <col min="10743" max="10743" width="14" style="362" customWidth="1"/>
    <col min="10744" max="10744" width="10.5703125" style="362" customWidth="1"/>
    <col min="10745" max="10745" width="11.28515625" style="362" customWidth="1"/>
    <col min="10746" max="10746" width="12.140625" style="362" customWidth="1"/>
    <col min="10747" max="10747" width="9.140625" style="362"/>
    <col min="10748" max="10748" width="11.85546875" style="362" customWidth="1"/>
    <col min="10749" max="10997" width="9.140625" style="362"/>
    <col min="10998" max="10998" width="32.5703125" style="362" customWidth="1"/>
    <col min="10999" max="10999" width="14" style="362" customWidth="1"/>
    <col min="11000" max="11000" width="10.5703125" style="362" customWidth="1"/>
    <col min="11001" max="11001" width="11.28515625" style="362" customWidth="1"/>
    <col min="11002" max="11002" width="12.140625" style="362" customWidth="1"/>
    <col min="11003" max="11003" width="9.140625" style="362"/>
    <col min="11004" max="11004" width="11.85546875" style="362" customWidth="1"/>
    <col min="11005" max="11253" width="9.140625" style="362"/>
    <col min="11254" max="11254" width="32.5703125" style="362" customWidth="1"/>
    <col min="11255" max="11255" width="14" style="362" customWidth="1"/>
    <col min="11256" max="11256" width="10.5703125" style="362" customWidth="1"/>
    <col min="11257" max="11257" width="11.28515625" style="362" customWidth="1"/>
    <col min="11258" max="11258" width="12.140625" style="362" customWidth="1"/>
    <col min="11259" max="11259" width="9.140625" style="362"/>
    <col min="11260" max="11260" width="11.85546875" style="362" customWidth="1"/>
    <col min="11261" max="11509" width="9.140625" style="362"/>
    <col min="11510" max="11510" width="32.5703125" style="362" customWidth="1"/>
    <col min="11511" max="11511" width="14" style="362" customWidth="1"/>
    <col min="11512" max="11512" width="10.5703125" style="362" customWidth="1"/>
    <col min="11513" max="11513" width="11.28515625" style="362" customWidth="1"/>
    <col min="11514" max="11514" width="12.140625" style="362" customWidth="1"/>
    <col min="11515" max="11515" width="9.140625" style="362"/>
    <col min="11516" max="11516" width="11.85546875" style="362" customWidth="1"/>
    <col min="11517" max="11765" width="9.140625" style="362"/>
    <col min="11766" max="11766" width="32.5703125" style="362" customWidth="1"/>
    <col min="11767" max="11767" width="14" style="362" customWidth="1"/>
    <col min="11768" max="11768" width="10.5703125" style="362" customWidth="1"/>
    <col min="11769" max="11769" width="11.28515625" style="362" customWidth="1"/>
    <col min="11770" max="11770" width="12.140625" style="362" customWidth="1"/>
    <col min="11771" max="11771" width="9.140625" style="362"/>
    <col min="11772" max="11772" width="11.85546875" style="362" customWidth="1"/>
    <col min="11773" max="12021" width="9.140625" style="362"/>
    <col min="12022" max="12022" width="32.5703125" style="362" customWidth="1"/>
    <col min="12023" max="12023" width="14" style="362" customWidth="1"/>
    <col min="12024" max="12024" width="10.5703125" style="362" customWidth="1"/>
    <col min="12025" max="12025" width="11.28515625" style="362" customWidth="1"/>
    <col min="12026" max="12026" width="12.140625" style="362" customWidth="1"/>
    <col min="12027" max="12027" width="9.140625" style="362"/>
    <col min="12028" max="12028" width="11.85546875" style="362" customWidth="1"/>
    <col min="12029" max="12277" width="9.140625" style="362"/>
    <col min="12278" max="12278" width="32.5703125" style="362" customWidth="1"/>
    <col min="12279" max="12279" width="14" style="362" customWidth="1"/>
    <col min="12280" max="12280" width="10.5703125" style="362" customWidth="1"/>
    <col min="12281" max="12281" width="11.28515625" style="362" customWidth="1"/>
    <col min="12282" max="12282" width="12.140625" style="362" customWidth="1"/>
    <col min="12283" max="12283" width="9.140625" style="362"/>
    <col min="12284" max="12284" width="11.85546875" style="362" customWidth="1"/>
    <col min="12285" max="12533" width="9.140625" style="362"/>
    <col min="12534" max="12534" width="32.5703125" style="362" customWidth="1"/>
    <col min="12535" max="12535" width="14" style="362" customWidth="1"/>
    <col min="12536" max="12536" width="10.5703125" style="362" customWidth="1"/>
    <col min="12537" max="12537" width="11.28515625" style="362" customWidth="1"/>
    <col min="12538" max="12538" width="12.140625" style="362" customWidth="1"/>
    <col min="12539" max="12539" width="9.140625" style="362"/>
    <col min="12540" max="12540" width="11.85546875" style="362" customWidth="1"/>
    <col min="12541" max="12789" width="9.140625" style="362"/>
    <col min="12790" max="12790" width="32.5703125" style="362" customWidth="1"/>
    <col min="12791" max="12791" width="14" style="362" customWidth="1"/>
    <col min="12792" max="12792" width="10.5703125" style="362" customWidth="1"/>
    <col min="12793" max="12793" width="11.28515625" style="362" customWidth="1"/>
    <col min="12794" max="12794" width="12.140625" style="362" customWidth="1"/>
    <col min="12795" max="12795" width="9.140625" style="362"/>
    <col min="12796" max="12796" width="11.85546875" style="362" customWidth="1"/>
    <col min="12797" max="13045" width="9.140625" style="362"/>
    <col min="13046" max="13046" width="32.5703125" style="362" customWidth="1"/>
    <col min="13047" max="13047" width="14" style="362" customWidth="1"/>
    <col min="13048" max="13048" width="10.5703125" style="362" customWidth="1"/>
    <col min="13049" max="13049" width="11.28515625" style="362" customWidth="1"/>
    <col min="13050" max="13050" width="12.140625" style="362" customWidth="1"/>
    <col min="13051" max="13051" width="9.140625" style="362"/>
    <col min="13052" max="13052" width="11.85546875" style="362" customWidth="1"/>
    <col min="13053" max="13301" width="9.140625" style="362"/>
    <col min="13302" max="13302" width="32.5703125" style="362" customWidth="1"/>
    <col min="13303" max="13303" width="14" style="362" customWidth="1"/>
    <col min="13304" max="13304" width="10.5703125" style="362" customWidth="1"/>
    <col min="13305" max="13305" width="11.28515625" style="362" customWidth="1"/>
    <col min="13306" max="13306" width="12.140625" style="362" customWidth="1"/>
    <col min="13307" max="13307" width="9.140625" style="362"/>
    <col min="13308" max="13308" width="11.85546875" style="362" customWidth="1"/>
    <col min="13309" max="13557" width="9.140625" style="362"/>
    <col min="13558" max="13558" width="32.5703125" style="362" customWidth="1"/>
    <col min="13559" max="13559" width="14" style="362" customWidth="1"/>
    <col min="13560" max="13560" width="10.5703125" style="362" customWidth="1"/>
    <col min="13561" max="13561" width="11.28515625" style="362" customWidth="1"/>
    <col min="13562" max="13562" width="12.140625" style="362" customWidth="1"/>
    <col min="13563" max="13563" width="9.140625" style="362"/>
    <col min="13564" max="13564" width="11.85546875" style="362" customWidth="1"/>
    <col min="13565" max="13813" width="9.140625" style="362"/>
    <col min="13814" max="13814" width="32.5703125" style="362" customWidth="1"/>
    <col min="13815" max="13815" width="14" style="362" customWidth="1"/>
    <col min="13816" max="13816" width="10.5703125" style="362" customWidth="1"/>
    <col min="13817" max="13817" width="11.28515625" style="362" customWidth="1"/>
    <col min="13818" max="13818" width="12.140625" style="362" customWidth="1"/>
    <col min="13819" max="13819" width="9.140625" style="362"/>
    <col min="13820" max="13820" width="11.85546875" style="362" customWidth="1"/>
    <col min="13821" max="14069" width="9.140625" style="362"/>
    <col min="14070" max="14070" width="32.5703125" style="362" customWidth="1"/>
    <col min="14071" max="14071" width="14" style="362" customWidth="1"/>
    <col min="14072" max="14072" width="10.5703125" style="362" customWidth="1"/>
    <col min="14073" max="14073" width="11.28515625" style="362" customWidth="1"/>
    <col min="14074" max="14074" width="12.140625" style="362" customWidth="1"/>
    <col min="14075" max="14075" width="9.140625" style="362"/>
    <col min="14076" max="14076" width="11.85546875" style="362" customWidth="1"/>
    <col min="14077" max="14325" width="9.140625" style="362"/>
    <col min="14326" max="14326" width="32.5703125" style="362" customWidth="1"/>
    <col min="14327" max="14327" width="14" style="362" customWidth="1"/>
    <col min="14328" max="14328" width="10.5703125" style="362" customWidth="1"/>
    <col min="14329" max="14329" width="11.28515625" style="362" customWidth="1"/>
    <col min="14330" max="14330" width="12.140625" style="362" customWidth="1"/>
    <col min="14331" max="14331" width="9.140625" style="362"/>
    <col min="14332" max="14332" width="11.85546875" style="362" customWidth="1"/>
    <col min="14333" max="14581" width="9.140625" style="362"/>
    <col min="14582" max="14582" width="32.5703125" style="362" customWidth="1"/>
    <col min="14583" max="14583" width="14" style="362" customWidth="1"/>
    <col min="14584" max="14584" width="10.5703125" style="362" customWidth="1"/>
    <col min="14585" max="14585" width="11.28515625" style="362" customWidth="1"/>
    <col min="14586" max="14586" width="12.140625" style="362" customWidth="1"/>
    <col min="14587" max="14587" width="9.140625" style="362"/>
    <col min="14588" max="14588" width="11.85546875" style="362" customWidth="1"/>
    <col min="14589" max="14837" width="9.140625" style="362"/>
    <col min="14838" max="14838" width="32.5703125" style="362" customWidth="1"/>
    <col min="14839" max="14839" width="14" style="362" customWidth="1"/>
    <col min="14840" max="14840" width="10.5703125" style="362" customWidth="1"/>
    <col min="14841" max="14841" width="11.28515625" style="362" customWidth="1"/>
    <col min="14842" max="14842" width="12.140625" style="362" customWidth="1"/>
    <col min="14843" max="14843" width="9.140625" style="362"/>
    <col min="14844" max="14844" width="11.85546875" style="362" customWidth="1"/>
    <col min="14845" max="15093" width="9.140625" style="362"/>
    <col min="15094" max="15094" width="32.5703125" style="362" customWidth="1"/>
    <col min="15095" max="15095" width="14" style="362" customWidth="1"/>
    <col min="15096" max="15096" width="10.5703125" style="362" customWidth="1"/>
    <col min="15097" max="15097" width="11.28515625" style="362" customWidth="1"/>
    <col min="15098" max="15098" width="12.140625" style="362" customWidth="1"/>
    <col min="15099" max="15099" width="9.140625" style="362"/>
    <col min="15100" max="15100" width="11.85546875" style="362" customWidth="1"/>
    <col min="15101" max="15349" width="9.140625" style="362"/>
    <col min="15350" max="15350" width="32.5703125" style="362" customWidth="1"/>
    <col min="15351" max="15351" width="14" style="362" customWidth="1"/>
    <col min="15352" max="15352" width="10.5703125" style="362" customWidth="1"/>
    <col min="15353" max="15353" width="11.28515625" style="362" customWidth="1"/>
    <col min="15354" max="15354" width="12.140625" style="362" customWidth="1"/>
    <col min="15355" max="15355" width="9.140625" style="362"/>
    <col min="15356" max="15356" width="11.85546875" style="362" customWidth="1"/>
    <col min="15357" max="15605" width="9.140625" style="362"/>
    <col min="15606" max="15606" width="32.5703125" style="362" customWidth="1"/>
    <col min="15607" max="15607" width="14" style="362" customWidth="1"/>
    <col min="15608" max="15608" width="10.5703125" style="362" customWidth="1"/>
    <col min="15609" max="15609" width="11.28515625" style="362" customWidth="1"/>
    <col min="15610" max="15610" width="12.140625" style="362" customWidth="1"/>
    <col min="15611" max="15611" width="9.140625" style="362"/>
    <col min="15612" max="15612" width="11.85546875" style="362" customWidth="1"/>
    <col min="15613" max="15861" width="9.140625" style="362"/>
    <col min="15862" max="15862" width="32.5703125" style="362" customWidth="1"/>
    <col min="15863" max="15863" width="14" style="362" customWidth="1"/>
    <col min="15864" max="15864" width="10.5703125" style="362" customWidth="1"/>
    <col min="15865" max="15865" width="11.28515625" style="362" customWidth="1"/>
    <col min="15866" max="15866" width="12.140625" style="362" customWidth="1"/>
    <col min="15867" max="15867" width="9.140625" style="362"/>
    <col min="15868" max="15868" width="11.85546875" style="362" customWidth="1"/>
    <col min="15869" max="16117" width="9.140625" style="362"/>
    <col min="16118" max="16118" width="32.5703125" style="362" customWidth="1"/>
    <col min="16119" max="16119" width="14" style="362" customWidth="1"/>
    <col min="16120" max="16120" width="10.5703125" style="362" customWidth="1"/>
    <col min="16121" max="16121" width="11.28515625" style="362" customWidth="1"/>
    <col min="16122" max="16122" width="12.140625" style="362" customWidth="1"/>
    <col min="16123" max="16123" width="9.140625" style="362"/>
    <col min="16124" max="16124" width="11.85546875" style="362" customWidth="1"/>
    <col min="16125" max="16384" width="9.140625" style="362"/>
  </cols>
  <sheetData>
    <row r="1" spans="1:11" x14ac:dyDescent="0.25">
      <c r="A1" s="1560" t="s">
        <v>851</v>
      </c>
      <c r="B1" s="1560"/>
    </row>
    <row r="2" spans="1:11" ht="21" customHeight="1" x14ac:dyDescent="0.25">
      <c r="A2" s="633" t="s">
        <v>47</v>
      </c>
      <c r="B2" s="633"/>
      <c r="C2" s="633"/>
      <c r="D2" s="633" t="str">
        <f>'P10'!D2</f>
        <v>Rosa Power Supply Company Limited</v>
      </c>
      <c r="E2" s="633"/>
      <c r="F2" s="633"/>
      <c r="G2" s="633"/>
      <c r="H2" s="633"/>
      <c r="I2" s="633"/>
      <c r="J2" s="633"/>
      <c r="K2" s="633"/>
    </row>
    <row r="3" spans="1:11" ht="21" customHeight="1" x14ac:dyDescent="0.25">
      <c r="A3" s="812" t="s">
        <v>633</v>
      </c>
      <c r="B3" s="812"/>
      <c r="C3" s="812"/>
      <c r="D3" s="812"/>
      <c r="E3" s="812"/>
      <c r="F3" s="812"/>
      <c r="G3" s="812"/>
      <c r="H3" s="812"/>
      <c r="I3" s="414"/>
      <c r="J3" s="414"/>
      <c r="K3" s="414"/>
    </row>
    <row r="4" spans="1:11" ht="21" customHeight="1" x14ac:dyDescent="0.25">
      <c r="A4" s="426"/>
      <c r="B4" s="426"/>
      <c r="C4" s="426"/>
      <c r="D4" s="426"/>
      <c r="E4" s="426"/>
      <c r="F4" s="426"/>
      <c r="G4" s="426"/>
      <c r="H4" s="426"/>
      <c r="I4" s="426"/>
      <c r="J4" s="426"/>
      <c r="K4" s="426"/>
    </row>
    <row r="5" spans="1:11" x14ac:dyDescent="0.25">
      <c r="A5" s="1240" t="s">
        <v>384</v>
      </c>
      <c r="B5" s="1240" t="s">
        <v>634</v>
      </c>
      <c r="C5" s="1542" t="s">
        <v>1268</v>
      </c>
      <c r="D5" s="1543"/>
      <c r="E5" s="1543"/>
      <c r="F5" s="1543"/>
      <c r="G5" s="1543"/>
      <c r="H5" s="1543"/>
      <c r="I5" s="1543" t="s">
        <v>1243</v>
      </c>
      <c r="J5" s="1543"/>
      <c r="K5" s="1544"/>
    </row>
    <row r="6" spans="1:11" x14ac:dyDescent="0.25">
      <c r="A6" s="1465"/>
      <c r="B6" s="1465"/>
      <c r="C6" s="1542" t="s">
        <v>986</v>
      </c>
      <c r="D6" s="1543"/>
      <c r="E6" s="1544"/>
      <c r="F6" s="1542" t="s">
        <v>986</v>
      </c>
      <c r="G6" s="1543"/>
      <c r="H6" s="1544"/>
      <c r="I6" s="1542" t="s">
        <v>986</v>
      </c>
      <c r="J6" s="1543"/>
      <c r="K6" s="1544"/>
    </row>
    <row r="7" spans="1:11" x14ac:dyDescent="0.25">
      <c r="A7" s="1465"/>
      <c r="B7" s="1465"/>
      <c r="C7" s="1535" t="s">
        <v>985</v>
      </c>
      <c r="D7" s="1535"/>
      <c r="E7" s="1535"/>
      <c r="F7" s="1542" t="s">
        <v>985</v>
      </c>
      <c r="G7" s="1543"/>
      <c r="H7" s="1544"/>
      <c r="I7" s="1542" t="s">
        <v>979</v>
      </c>
      <c r="J7" s="1543"/>
      <c r="K7" s="1544"/>
    </row>
    <row r="8" spans="1:11" ht="67.5" customHeight="1" x14ac:dyDescent="0.25">
      <c r="A8" s="1241"/>
      <c r="B8" s="1241"/>
      <c r="C8" s="434" t="s">
        <v>635</v>
      </c>
      <c r="D8" s="366" t="s">
        <v>636</v>
      </c>
      <c r="E8" s="434" t="s">
        <v>637</v>
      </c>
      <c r="F8" s="434" t="s">
        <v>635</v>
      </c>
      <c r="G8" s="366" t="s">
        <v>636</v>
      </c>
      <c r="H8" s="434" t="s">
        <v>637</v>
      </c>
      <c r="I8" s="366" t="s">
        <v>638</v>
      </c>
      <c r="J8" s="366" t="s">
        <v>636</v>
      </c>
      <c r="K8" s="434" t="s">
        <v>637</v>
      </c>
    </row>
    <row r="9" spans="1:11" ht="21" customHeight="1" x14ac:dyDescent="0.25">
      <c r="A9" s="6"/>
      <c r="B9" s="45"/>
      <c r="C9" s="45"/>
      <c r="D9" s="45"/>
      <c r="E9" s="45"/>
      <c r="F9" s="45"/>
      <c r="G9" s="45"/>
      <c r="H9" s="45"/>
      <c r="I9" s="6"/>
      <c r="J9" s="6"/>
      <c r="K9" s="6"/>
    </row>
    <row r="10" spans="1:11" ht="21" customHeight="1" x14ac:dyDescent="0.25">
      <c r="A10" s="417">
        <v>1</v>
      </c>
      <c r="B10" s="45" t="s">
        <v>1027</v>
      </c>
      <c r="C10" s="330"/>
      <c r="D10" s="330"/>
      <c r="E10" s="330"/>
      <c r="F10" s="330"/>
      <c r="G10" s="330"/>
      <c r="H10" s="330"/>
      <c r="I10" s="330"/>
      <c r="J10" s="330"/>
      <c r="K10" s="330"/>
    </row>
    <row r="11" spans="1:11" ht="21" customHeight="1" x14ac:dyDescent="0.25">
      <c r="A11" s="6"/>
      <c r="B11" s="6" t="s">
        <v>1011</v>
      </c>
      <c r="C11" s="330"/>
      <c r="D11" s="330"/>
      <c r="E11" s="330"/>
      <c r="F11" s="330"/>
      <c r="G11" s="330"/>
      <c r="H11" s="330"/>
      <c r="I11" s="330"/>
      <c r="J11" s="330"/>
      <c r="K11" s="330"/>
    </row>
    <row r="12" spans="1:11" ht="21" customHeight="1" x14ac:dyDescent="0.25">
      <c r="A12" s="6"/>
      <c r="B12" s="6" t="s">
        <v>407</v>
      </c>
      <c r="C12" s="330"/>
      <c r="D12" s="330"/>
      <c r="E12" s="330"/>
      <c r="F12" s="330"/>
      <c r="G12" s="330"/>
      <c r="H12" s="330"/>
      <c r="I12" s="330"/>
      <c r="J12" s="330"/>
      <c r="K12" s="330"/>
    </row>
    <row r="13" spans="1:11" ht="21" customHeight="1" x14ac:dyDescent="0.25">
      <c r="A13" s="6"/>
      <c r="B13" s="6" t="s">
        <v>408</v>
      </c>
      <c r="C13" s="330"/>
      <c r="D13" s="330"/>
      <c r="E13" s="330"/>
      <c r="F13" s="330"/>
      <c r="G13" s="330"/>
      <c r="H13" s="330"/>
      <c r="I13" s="330"/>
      <c r="J13" s="330"/>
      <c r="K13" s="330"/>
    </row>
    <row r="14" spans="1:11" ht="21" customHeight="1" x14ac:dyDescent="0.25">
      <c r="A14" s="6"/>
      <c r="B14" s="6" t="s">
        <v>413</v>
      </c>
      <c r="C14" s="330"/>
      <c r="D14" s="330"/>
      <c r="E14" s="330"/>
      <c r="F14" s="330"/>
      <c r="G14" s="330"/>
      <c r="H14" s="330"/>
      <c r="I14" s="330"/>
      <c r="J14" s="330"/>
      <c r="K14" s="330"/>
    </row>
    <row r="15" spans="1:11" ht="21" customHeight="1" x14ac:dyDescent="0.25">
      <c r="A15" s="6"/>
      <c r="B15" s="6" t="s">
        <v>630</v>
      </c>
      <c r="C15" s="330"/>
      <c r="D15" s="330"/>
      <c r="E15" s="330"/>
      <c r="F15" s="330"/>
      <c r="G15" s="330"/>
      <c r="H15" s="330"/>
      <c r="I15" s="330"/>
      <c r="J15" s="330"/>
      <c r="K15" s="330"/>
    </row>
    <row r="16" spans="1:11" ht="21" customHeight="1" x14ac:dyDescent="0.25">
      <c r="A16" s="1"/>
      <c r="B16" s="181" t="s">
        <v>68</v>
      </c>
      <c r="C16" s="328"/>
      <c r="D16" s="328"/>
      <c r="E16" s="328"/>
      <c r="F16" s="328"/>
      <c r="G16" s="328"/>
      <c r="H16" s="328"/>
      <c r="I16" s="328"/>
      <c r="J16" s="328"/>
      <c r="K16" s="328"/>
    </row>
    <row r="17" spans="1:11" ht="21" customHeight="1" x14ac:dyDescent="0.25">
      <c r="A17" s="6"/>
      <c r="B17" s="45"/>
      <c r="C17" s="345"/>
      <c r="D17" s="345"/>
      <c r="E17" s="345"/>
      <c r="F17" s="345"/>
      <c r="G17" s="345"/>
      <c r="H17" s="345"/>
      <c r="I17" s="345"/>
      <c r="J17" s="345"/>
      <c r="K17" s="345"/>
    </row>
    <row r="18" spans="1:11" ht="21" customHeight="1" x14ac:dyDescent="0.25">
      <c r="A18" s="417">
        <v>2</v>
      </c>
      <c r="B18" s="45" t="s">
        <v>1028</v>
      </c>
      <c r="C18" s="345"/>
      <c r="D18" s="330"/>
      <c r="E18" s="330"/>
      <c r="F18" s="330"/>
      <c r="G18" s="330"/>
      <c r="H18" s="330"/>
      <c r="I18" s="330"/>
      <c r="J18" s="330"/>
      <c r="K18" s="330"/>
    </row>
    <row r="19" spans="1:11" ht="21" customHeight="1" x14ac:dyDescent="0.25">
      <c r="A19" s="6"/>
      <c r="B19" s="6" t="s">
        <v>1011</v>
      </c>
      <c r="C19" s="330"/>
      <c r="D19" s="330"/>
      <c r="E19" s="330"/>
      <c r="F19" s="330"/>
      <c r="G19" s="330"/>
      <c r="H19" s="330"/>
      <c r="I19" s="330"/>
      <c r="J19" s="330"/>
      <c r="K19" s="330"/>
    </row>
    <row r="20" spans="1:11" ht="21" customHeight="1" x14ac:dyDescent="0.25">
      <c r="A20" s="6"/>
      <c r="B20" s="6" t="s">
        <v>407</v>
      </c>
      <c r="C20" s="330"/>
      <c r="D20" s="330"/>
      <c r="E20" s="330"/>
      <c r="F20" s="330"/>
      <c r="G20" s="330"/>
      <c r="H20" s="330"/>
      <c r="I20" s="330"/>
      <c r="J20" s="330"/>
      <c r="K20" s="330"/>
    </row>
    <row r="21" spans="1:11" ht="21" customHeight="1" x14ac:dyDescent="0.25">
      <c r="A21" s="6"/>
      <c r="B21" s="6" t="s">
        <v>408</v>
      </c>
      <c r="C21" s="330"/>
      <c r="D21" s="330"/>
      <c r="E21" s="330"/>
      <c r="F21" s="330"/>
      <c r="G21" s="330"/>
      <c r="H21" s="330"/>
      <c r="I21" s="330"/>
      <c r="J21" s="330"/>
      <c r="K21" s="330"/>
    </row>
    <row r="22" spans="1:11" ht="21" customHeight="1" x14ac:dyDescent="0.25">
      <c r="A22" s="6"/>
      <c r="B22" s="6" t="s">
        <v>413</v>
      </c>
      <c r="C22" s="330"/>
      <c r="D22" s="330"/>
      <c r="E22" s="330"/>
      <c r="F22" s="330"/>
      <c r="G22" s="330"/>
      <c r="H22" s="330"/>
      <c r="I22" s="330"/>
      <c r="J22" s="330"/>
      <c r="K22" s="330"/>
    </row>
    <row r="23" spans="1:11" ht="21" customHeight="1" x14ac:dyDescent="0.25">
      <c r="A23" s="6"/>
      <c r="B23" s="6" t="s">
        <v>630</v>
      </c>
      <c r="C23" s="330"/>
      <c r="D23" s="330"/>
      <c r="E23" s="330"/>
      <c r="F23" s="330"/>
      <c r="G23" s="330"/>
      <c r="H23" s="330"/>
      <c r="I23" s="330"/>
      <c r="J23" s="330"/>
      <c r="K23" s="330"/>
    </row>
    <row r="24" spans="1:11" ht="21" customHeight="1" x14ac:dyDescent="0.25">
      <c r="A24" s="1"/>
      <c r="B24" s="181" t="s">
        <v>68</v>
      </c>
      <c r="C24" s="328"/>
      <c r="D24" s="328"/>
      <c r="E24" s="328"/>
      <c r="F24" s="328"/>
      <c r="G24" s="328"/>
      <c r="H24" s="328"/>
      <c r="I24" s="328"/>
      <c r="J24" s="328"/>
      <c r="K24" s="328"/>
    </row>
    <row r="25" spans="1:11" ht="21" customHeight="1" x14ac:dyDescent="0.25">
      <c r="A25" s="6"/>
      <c r="B25" s="45"/>
      <c r="C25" s="345"/>
      <c r="D25" s="345"/>
      <c r="E25" s="345"/>
      <c r="F25" s="345"/>
      <c r="G25" s="345"/>
      <c r="H25" s="345"/>
      <c r="I25" s="345"/>
      <c r="J25" s="345"/>
      <c r="K25" s="345"/>
    </row>
    <row r="26" spans="1:11" ht="21" customHeight="1" x14ac:dyDescent="0.25">
      <c r="A26" s="417">
        <v>3</v>
      </c>
      <c r="B26" s="45" t="s">
        <v>639</v>
      </c>
      <c r="C26" s="330"/>
      <c r="D26" s="330"/>
      <c r="E26" s="330"/>
      <c r="F26" s="330"/>
      <c r="G26" s="330"/>
      <c r="H26" s="330"/>
      <c r="I26" s="330"/>
      <c r="J26" s="330"/>
      <c r="K26" s="330"/>
    </row>
    <row r="27" spans="1:11" ht="21" customHeight="1" x14ac:dyDescent="0.25">
      <c r="A27" s="6"/>
      <c r="B27" s="6" t="s">
        <v>1011</v>
      </c>
      <c r="C27" s="330"/>
      <c r="D27" s="330"/>
      <c r="E27" s="330"/>
      <c r="F27" s="330"/>
      <c r="G27" s="330"/>
      <c r="H27" s="330"/>
      <c r="I27" s="330"/>
      <c r="J27" s="330"/>
      <c r="K27" s="330"/>
    </row>
    <row r="28" spans="1:11" ht="21" customHeight="1" x14ac:dyDescent="0.25">
      <c r="A28" s="6"/>
      <c r="B28" s="6" t="s">
        <v>407</v>
      </c>
      <c r="C28" s="330"/>
      <c r="D28" s="330"/>
      <c r="E28" s="330"/>
      <c r="F28" s="330"/>
      <c r="G28" s="330"/>
      <c r="H28" s="330"/>
      <c r="I28" s="330"/>
      <c r="J28" s="330"/>
      <c r="K28" s="330"/>
    </row>
    <row r="29" spans="1:11" ht="21" customHeight="1" x14ac:dyDescent="0.25">
      <c r="A29" s="6"/>
      <c r="B29" s="6" t="s">
        <v>408</v>
      </c>
      <c r="C29" s="330"/>
      <c r="D29" s="330"/>
      <c r="E29" s="330"/>
      <c r="F29" s="330"/>
      <c r="G29" s="330"/>
      <c r="H29" s="330"/>
      <c r="I29" s="330"/>
      <c r="J29" s="330"/>
      <c r="K29" s="330"/>
    </row>
    <row r="30" spans="1:11" ht="21" customHeight="1" x14ac:dyDescent="0.25">
      <c r="A30" s="6"/>
      <c r="B30" s="6" t="s">
        <v>413</v>
      </c>
      <c r="C30" s="330"/>
      <c r="D30" s="330"/>
      <c r="E30" s="330"/>
      <c r="F30" s="330"/>
      <c r="G30" s="330"/>
      <c r="H30" s="330"/>
      <c r="I30" s="330"/>
      <c r="J30" s="330"/>
      <c r="K30" s="330"/>
    </row>
    <row r="31" spans="1:11" ht="21" customHeight="1" x14ac:dyDescent="0.25">
      <c r="A31" s="6"/>
      <c r="B31" s="6" t="s">
        <v>630</v>
      </c>
      <c r="C31" s="330"/>
      <c r="D31" s="330"/>
      <c r="E31" s="330"/>
      <c r="F31" s="330"/>
      <c r="G31" s="330"/>
      <c r="H31" s="330"/>
      <c r="I31" s="330"/>
      <c r="J31" s="330"/>
      <c r="K31" s="330"/>
    </row>
    <row r="32" spans="1:11" ht="21" customHeight="1" x14ac:dyDescent="0.25">
      <c r="A32" s="1"/>
      <c r="B32" s="181" t="s">
        <v>68</v>
      </c>
      <c r="C32" s="328"/>
      <c r="D32" s="328"/>
      <c r="E32" s="328"/>
      <c r="F32" s="328"/>
      <c r="G32" s="328"/>
      <c r="H32" s="328"/>
      <c r="I32" s="328"/>
      <c r="J32" s="328"/>
      <c r="K32" s="328"/>
    </row>
    <row r="33" spans="1:11" ht="21" customHeight="1" x14ac:dyDescent="0.25">
      <c r="A33" s="6"/>
      <c r="B33" s="45"/>
      <c r="C33" s="345"/>
      <c r="D33" s="345"/>
      <c r="E33" s="345"/>
      <c r="F33" s="345"/>
      <c r="G33" s="345"/>
      <c r="H33" s="345"/>
      <c r="I33" s="345"/>
      <c r="J33" s="345"/>
      <c r="K33" s="345"/>
    </row>
    <row r="34" spans="1:11" ht="21" customHeight="1" x14ac:dyDescent="0.25">
      <c r="A34" s="417">
        <v>4</v>
      </c>
      <c r="B34" s="45" t="s">
        <v>640</v>
      </c>
      <c r="C34" s="330"/>
      <c r="D34" s="330"/>
      <c r="E34" s="330"/>
      <c r="F34" s="330"/>
      <c r="G34" s="330"/>
      <c r="H34" s="330"/>
      <c r="I34" s="330"/>
      <c r="J34" s="330"/>
      <c r="K34" s="330"/>
    </row>
    <row r="35" spans="1:11" ht="21" customHeight="1" x14ac:dyDescent="0.25">
      <c r="A35" s="368"/>
      <c r="B35" s="6" t="s">
        <v>1011</v>
      </c>
      <c r="C35" s="330"/>
      <c r="D35" s="330"/>
      <c r="E35" s="330"/>
      <c r="F35" s="330"/>
      <c r="G35" s="330"/>
      <c r="H35" s="330"/>
      <c r="I35" s="495"/>
      <c r="J35" s="495"/>
      <c r="K35" s="495"/>
    </row>
    <row r="36" spans="1:11" ht="21" customHeight="1" x14ac:dyDescent="0.25">
      <c r="A36" s="368"/>
      <c r="B36" s="6" t="s">
        <v>407</v>
      </c>
      <c r="C36" s="330"/>
      <c r="D36" s="330"/>
      <c r="E36" s="330"/>
      <c r="F36" s="330"/>
      <c r="G36" s="330"/>
      <c r="H36" s="330"/>
      <c r="I36" s="495"/>
      <c r="J36" s="495"/>
      <c r="K36" s="495"/>
    </row>
    <row r="37" spans="1:11" ht="21" customHeight="1" x14ac:dyDescent="0.25">
      <c r="A37" s="368"/>
      <c r="B37" s="6" t="s">
        <v>408</v>
      </c>
      <c r="C37" s="330"/>
      <c r="D37" s="330"/>
      <c r="E37" s="330"/>
      <c r="F37" s="330"/>
      <c r="G37" s="330"/>
      <c r="H37" s="330"/>
      <c r="I37" s="495"/>
      <c r="J37" s="495"/>
      <c r="K37" s="495"/>
    </row>
    <row r="38" spans="1:11" ht="21" customHeight="1" x14ac:dyDescent="0.25">
      <c r="A38" s="368"/>
      <c r="B38" s="6" t="s">
        <v>413</v>
      </c>
      <c r="C38" s="330"/>
      <c r="D38" s="330"/>
      <c r="E38" s="330"/>
      <c r="F38" s="330"/>
      <c r="G38" s="330"/>
      <c r="H38" s="330"/>
      <c r="I38" s="495"/>
      <c r="J38" s="495"/>
      <c r="K38" s="495"/>
    </row>
    <row r="39" spans="1:11" ht="21" customHeight="1" x14ac:dyDescent="0.25">
      <c r="A39" s="368"/>
      <c r="B39" s="6" t="s">
        <v>630</v>
      </c>
      <c r="C39" s="330"/>
      <c r="D39" s="330"/>
      <c r="E39" s="330"/>
      <c r="F39" s="330"/>
      <c r="G39" s="330"/>
      <c r="H39" s="330"/>
      <c r="I39" s="495"/>
      <c r="J39" s="495"/>
      <c r="K39" s="495"/>
    </row>
    <row r="40" spans="1:11" ht="21" customHeight="1" x14ac:dyDescent="0.25">
      <c r="A40" s="1"/>
      <c r="B40" s="181" t="s">
        <v>68</v>
      </c>
      <c r="C40" s="328"/>
      <c r="D40" s="328"/>
      <c r="E40" s="328"/>
      <c r="F40" s="328"/>
      <c r="G40" s="328"/>
      <c r="H40" s="328"/>
      <c r="I40" s="328"/>
      <c r="J40" s="328"/>
      <c r="K40" s="328"/>
    </row>
    <row r="41" spans="1:11" ht="21" customHeight="1" x14ac:dyDescent="0.25"/>
    <row r="42" spans="1:11" ht="21" customHeight="1" x14ac:dyDescent="0.25">
      <c r="I42" s="1335"/>
      <c r="J42" s="1335"/>
      <c r="K42" s="1335"/>
    </row>
    <row r="43" spans="1:11" ht="21" customHeight="1" x14ac:dyDescent="0.25"/>
    <row r="44" spans="1:11" ht="21" customHeight="1" x14ac:dyDescent="0.25"/>
    <row r="45" spans="1:11" ht="21" customHeight="1" x14ac:dyDescent="0.25"/>
    <row r="46" spans="1:11" ht="21" customHeight="1" x14ac:dyDescent="0.25"/>
    <row r="47" spans="1:11" ht="21" customHeight="1" x14ac:dyDescent="0.25"/>
    <row r="48" spans="1:11"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row r="128" ht="21" customHeight="1" x14ac:dyDescent="0.25"/>
    <row r="129" ht="21" customHeight="1" x14ac:dyDescent="0.25"/>
    <row r="130" ht="21" customHeight="1" x14ac:dyDescent="0.25"/>
    <row r="131" ht="21" customHeight="1" x14ac:dyDescent="0.25"/>
    <row r="132" ht="21" customHeight="1" x14ac:dyDescent="0.25"/>
  </sheetData>
  <mergeCells count="12">
    <mergeCell ref="A1:B1"/>
    <mergeCell ref="B5:B8"/>
    <mergeCell ref="A5:A8"/>
    <mergeCell ref="C5:H5"/>
    <mergeCell ref="I6:K6"/>
    <mergeCell ref="C6:E6"/>
    <mergeCell ref="I42:K42"/>
    <mergeCell ref="C7:E7"/>
    <mergeCell ref="I5:K5"/>
    <mergeCell ref="I7:K7"/>
    <mergeCell ref="F7:H7"/>
    <mergeCell ref="F6:H6"/>
  </mergeCells>
  <pageMargins left="0.7" right="0.7" top="0.75" bottom="0.75" header="0.3" footer="0.3"/>
  <pageSetup paperSize="9" scale="58"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0"/>
  </sheetPr>
  <dimension ref="A1:E175"/>
  <sheetViews>
    <sheetView showGridLines="0" view="pageBreakPreview" zoomScaleNormal="100" zoomScaleSheetLayoutView="100" workbookViewId="0">
      <selection activeCell="C10" sqref="C10"/>
    </sheetView>
  </sheetViews>
  <sheetFormatPr defaultRowHeight="15" x14ac:dyDescent="0.25"/>
  <cols>
    <col min="2" max="2" width="37.85546875" customWidth="1"/>
    <col min="3" max="5" width="14.7109375" bestFit="1" customWidth="1"/>
    <col min="249" max="249" width="46.7109375" customWidth="1"/>
    <col min="505" max="505" width="46.7109375" customWidth="1"/>
    <col min="761" max="761" width="46.7109375" customWidth="1"/>
    <col min="1017" max="1017" width="46.7109375" customWidth="1"/>
    <col min="1273" max="1273" width="46.7109375" customWidth="1"/>
    <col min="1529" max="1529" width="46.7109375" customWidth="1"/>
    <col min="1785" max="1785" width="46.7109375" customWidth="1"/>
    <col min="2041" max="2041" width="46.7109375" customWidth="1"/>
    <col min="2297" max="2297" width="46.7109375" customWidth="1"/>
    <col min="2553" max="2553" width="46.7109375" customWidth="1"/>
    <col min="2809" max="2809" width="46.7109375" customWidth="1"/>
    <col min="3065" max="3065" width="46.7109375" customWidth="1"/>
    <col min="3321" max="3321" width="46.7109375" customWidth="1"/>
    <col min="3577" max="3577" width="46.7109375" customWidth="1"/>
    <col min="3833" max="3833" width="46.7109375" customWidth="1"/>
    <col min="4089" max="4089" width="46.7109375" customWidth="1"/>
    <col min="4345" max="4345" width="46.7109375" customWidth="1"/>
    <col min="4601" max="4601" width="46.7109375" customWidth="1"/>
    <col min="4857" max="4857" width="46.7109375" customWidth="1"/>
    <col min="5113" max="5113" width="46.7109375" customWidth="1"/>
    <col min="5369" max="5369" width="46.7109375" customWidth="1"/>
    <col min="5625" max="5625" width="46.7109375" customWidth="1"/>
    <col min="5881" max="5881" width="46.7109375" customWidth="1"/>
    <col min="6137" max="6137" width="46.7109375" customWidth="1"/>
    <col min="6393" max="6393" width="46.7109375" customWidth="1"/>
    <col min="6649" max="6649" width="46.7109375" customWidth="1"/>
    <col min="6905" max="6905" width="46.7109375" customWidth="1"/>
    <col min="7161" max="7161" width="46.7109375" customWidth="1"/>
    <col min="7417" max="7417" width="46.7109375" customWidth="1"/>
    <col min="7673" max="7673" width="46.7109375" customWidth="1"/>
    <col min="7929" max="7929" width="46.7109375" customWidth="1"/>
    <col min="8185" max="8185" width="46.7109375" customWidth="1"/>
    <col min="8441" max="8441" width="46.7109375" customWidth="1"/>
    <col min="8697" max="8697" width="46.7109375" customWidth="1"/>
    <col min="8953" max="8953" width="46.7109375" customWidth="1"/>
    <col min="9209" max="9209" width="46.7109375" customWidth="1"/>
    <col min="9465" max="9465" width="46.7109375" customWidth="1"/>
    <col min="9721" max="9721" width="46.7109375" customWidth="1"/>
    <col min="9977" max="9977" width="46.7109375" customWidth="1"/>
    <col min="10233" max="10233" width="46.7109375" customWidth="1"/>
    <col min="10489" max="10489" width="46.7109375" customWidth="1"/>
    <col min="10745" max="10745" width="46.7109375" customWidth="1"/>
    <col min="11001" max="11001" width="46.7109375" customWidth="1"/>
    <col min="11257" max="11257" width="46.7109375" customWidth="1"/>
    <col min="11513" max="11513" width="46.7109375" customWidth="1"/>
    <col min="11769" max="11769" width="46.7109375" customWidth="1"/>
    <col min="12025" max="12025" width="46.7109375" customWidth="1"/>
    <col min="12281" max="12281" width="46.7109375" customWidth="1"/>
    <col min="12537" max="12537" width="46.7109375" customWidth="1"/>
    <col min="12793" max="12793" width="46.7109375" customWidth="1"/>
    <col min="13049" max="13049" width="46.7109375" customWidth="1"/>
    <col min="13305" max="13305" width="46.7109375" customWidth="1"/>
    <col min="13561" max="13561" width="46.7109375" customWidth="1"/>
    <col min="13817" max="13817" width="46.7109375" customWidth="1"/>
    <col min="14073" max="14073" width="46.7109375" customWidth="1"/>
    <col min="14329" max="14329" width="46.7109375" customWidth="1"/>
    <col min="14585" max="14585" width="46.7109375" customWidth="1"/>
    <col min="14841" max="14841" width="46.7109375" customWidth="1"/>
    <col min="15097" max="15097" width="46.7109375" customWidth="1"/>
    <col min="15353" max="15353" width="46.7109375" customWidth="1"/>
    <col min="15609" max="15609" width="46.7109375" customWidth="1"/>
    <col min="15865" max="15865" width="46.7109375" customWidth="1"/>
    <col min="16121" max="16121" width="46.7109375" customWidth="1"/>
  </cols>
  <sheetData>
    <row r="1" spans="1:5" s="421" customFormat="1" x14ac:dyDescent="0.25">
      <c r="A1" s="1239" t="s">
        <v>899</v>
      </c>
      <c r="B1" s="1239"/>
    </row>
    <row r="2" spans="1:5" ht="21" customHeight="1" x14ac:dyDescent="0.25">
      <c r="A2" s="633" t="s">
        <v>47</v>
      </c>
      <c r="B2" s="633"/>
      <c r="C2" s="633" t="str">
        <f>'P11'!D2</f>
        <v>Rosa Power Supply Company Limited</v>
      </c>
      <c r="D2" s="633"/>
      <c r="E2" s="633"/>
    </row>
    <row r="3" spans="1:5" ht="21" customHeight="1" x14ac:dyDescent="0.25">
      <c r="A3" s="812" t="s">
        <v>765</v>
      </c>
      <c r="B3" s="812"/>
      <c r="C3" s="812"/>
      <c r="D3" s="812"/>
      <c r="E3" s="407"/>
    </row>
    <row r="4" spans="1:5" ht="21" customHeight="1" x14ac:dyDescent="0.25">
      <c r="A4" s="154"/>
      <c r="B4" s="51"/>
      <c r="C4" s="154"/>
      <c r="D4" s="154"/>
    </row>
    <row r="5" spans="1:5" x14ac:dyDescent="0.25">
      <c r="A5" s="1242" t="s">
        <v>766</v>
      </c>
      <c r="B5" s="1242" t="s">
        <v>49</v>
      </c>
      <c r="C5" s="1247" t="s">
        <v>968</v>
      </c>
      <c r="D5" s="1247"/>
      <c r="E5" s="412" t="s">
        <v>990</v>
      </c>
    </row>
    <row r="6" spans="1:5" s="353" customFormat="1" x14ac:dyDescent="0.25">
      <c r="A6" s="1248"/>
      <c r="B6" s="1248"/>
      <c r="C6" s="373" t="s">
        <v>987</v>
      </c>
      <c r="D6" s="373" t="s">
        <v>987</v>
      </c>
      <c r="E6" s="373" t="s">
        <v>987</v>
      </c>
    </row>
    <row r="7" spans="1:5" x14ac:dyDescent="0.25">
      <c r="A7" s="1243"/>
      <c r="B7" s="1243"/>
      <c r="C7" s="373" t="s">
        <v>985</v>
      </c>
      <c r="D7" s="373" t="s">
        <v>985</v>
      </c>
      <c r="E7" s="755" t="s">
        <v>979</v>
      </c>
    </row>
    <row r="8" spans="1:5" ht="21" customHeight="1" x14ac:dyDescent="0.25">
      <c r="A8" s="130" t="s">
        <v>162</v>
      </c>
      <c r="B8" s="45" t="s">
        <v>767</v>
      </c>
      <c r="C8" s="180"/>
      <c r="D8" s="180"/>
      <c r="E8" s="180"/>
    </row>
    <row r="9" spans="1:5" ht="34.5" customHeight="1" x14ac:dyDescent="0.25">
      <c r="A9" s="43">
        <v>1</v>
      </c>
      <c r="B9" s="15" t="s">
        <v>768</v>
      </c>
      <c r="C9" s="180"/>
      <c r="D9" s="180"/>
      <c r="E9" s="180"/>
    </row>
    <row r="10" spans="1:5" ht="32.25" customHeight="1" x14ac:dyDescent="0.25">
      <c r="A10" s="43">
        <v>2</v>
      </c>
      <c r="B10" s="15" t="s">
        <v>769</v>
      </c>
      <c r="C10" s="180"/>
      <c r="D10" s="180"/>
      <c r="E10" s="180"/>
    </row>
    <row r="11" spans="1:5" ht="28.5" customHeight="1" x14ac:dyDescent="0.25">
      <c r="A11" s="43">
        <v>3</v>
      </c>
      <c r="B11" s="15" t="s">
        <v>770</v>
      </c>
      <c r="C11" s="180"/>
      <c r="D11" s="180"/>
      <c r="E11" s="180"/>
    </row>
    <row r="12" spans="1:5" ht="33" customHeight="1" x14ac:dyDescent="0.25">
      <c r="A12" s="43">
        <v>4</v>
      </c>
      <c r="B12" s="15" t="s">
        <v>771</v>
      </c>
      <c r="C12" s="180"/>
      <c r="D12" s="180"/>
      <c r="E12" s="180"/>
    </row>
    <row r="13" spans="1:5" ht="21" customHeight="1" x14ac:dyDescent="0.25">
      <c r="A13" s="43">
        <v>5</v>
      </c>
      <c r="B13" s="6" t="s">
        <v>772</v>
      </c>
      <c r="C13" s="180"/>
      <c r="D13" s="180"/>
      <c r="E13" s="180"/>
    </row>
    <row r="14" spans="1:5" ht="21" customHeight="1" x14ac:dyDescent="0.25">
      <c r="A14" s="43">
        <v>6</v>
      </c>
      <c r="B14" s="15" t="s">
        <v>773</v>
      </c>
      <c r="C14" s="180"/>
      <c r="D14" s="180"/>
      <c r="E14" s="180"/>
    </row>
    <row r="15" spans="1:5" ht="31.5" customHeight="1" x14ac:dyDescent="0.25">
      <c r="A15" s="43">
        <v>7</v>
      </c>
      <c r="B15" s="15" t="s">
        <v>774</v>
      </c>
      <c r="C15" s="180"/>
      <c r="D15" s="180"/>
      <c r="E15" s="180"/>
    </row>
    <row r="16" spans="1:5" ht="31.5" customHeight="1" x14ac:dyDescent="0.25">
      <c r="A16" s="43">
        <v>9</v>
      </c>
      <c r="B16" s="15" t="s">
        <v>775</v>
      </c>
      <c r="C16" s="180"/>
      <c r="D16" s="180"/>
      <c r="E16" s="180"/>
    </row>
    <row r="17" spans="1:5" ht="21" customHeight="1" x14ac:dyDescent="0.25">
      <c r="A17" s="43"/>
      <c r="B17" s="6"/>
      <c r="C17" s="180"/>
      <c r="D17" s="180"/>
      <c r="E17" s="180"/>
    </row>
    <row r="18" spans="1:5" ht="21" customHeight="1" x14ac:dyDescent="0.25">
      <c r="A18" s="130" t="s">
        <v>173</v>
      </c>
      <c r="B18" s="45" t="s">
        <v>776</v>
      </c>
      <c r="C18" s="180"/>
      <c r="D18" s="180"/>
      <c r="E18" s="180"/>
    </row>
    <row r="19" spans="1:5" ht="15.75" customHeight="1" x14ac:dyDescent="0.25">
      <c r="A19" s="43">
        <v>1</v>
      </c>
      <c r="B19" s="15" t="s">
        <v>777</v>
      </c>
      <c r="C19" s="180"/>
      <c r="D19" s="180"/>
      <c r="E19" s="180"/>
    </row>
    <row r="20" spans="1:5" ht="19.5" customHeight="1" x14ac:dyDescent="0.25">
      <c r="A20" s="43">
        <v>2</v>
      </c>
      <c r="B20" s="15" t="s">
        <v>778</v>
      </c>
      <c r="C20" s="180"/>
      <c r="D20" s="180"/>
      <c r="E20" s="180"/>
    </row>
    <row r="21" spans="1:5" x14ac:dyDescent="0.25">
      <c r="A21" s="43">
        <v>3</v>
      </c>
      <c r="B21" s="15" t="s">
        <v>779</v>
      </c>
      <c r="C21" s="180"/>
      <c r="D21" s="180"/>
      <c r="E21" s="180"/>
    </row>
    <row r="22" spans="1:5" x14ac:dyDescent="0.25">
      <c r="A22" s="43">
        <v>4</v>
      </c>
      <c r="B22" s="15" t="s">
        <v>780</v>
      </c>
      <c r="C22" s="180"/>
      <c r="D22" s="180"/>
      <c r="E22" s="180"/>
    </row>
    <row r="23" spans="1:5" ht="16.5" customHeight="1" x14ac:dyDescent="0.25">
      <c r="A23" s="43">
        <v>5</v>
      </c>
      <c r="B23" s="15" t="s">
        <v>781</v>
      </c>
      <c r="C23" s="180"/>
      <c r="D23" s="180"/>
      <c r="E23" s="180"/>
    </row>
    <row r="24" spans="1:5" ht="21" customHeight="1" x14ac:dyDescent="0.25">
      <c r="A24" s="43"/>
      <c r="B24" s="6"/>
      <c r="C24" s="180"/>
      <c r="D24" s="180"/>
      <c r="E24" s="180"/>
    </row>
    <row r="25" spans="1:5" ht="21" customHeight="1" x14ac:dyDescent="0.25">
      <c r="A25" s="130" t="s">
        <v>252</v>
      </c>
      <c r="B25" s="45" t="s">
        <v>782</v>
      </c>
      <c r="C25" s="6"/>
      <c r="D25" s="6"/>
      <c r="E25" s="180"/>
    </row>
    <row r="26" spans="1:5" ht="30" x14ac:dyDescent="0.25">
      <c r="A26" s="43">
        <v>1</v>
      </c>
      <c r="B26" s="15" t="s">
        <v>783</v>
      </c>
      <c r="C26" s="6"/>
      <c r="D26" s="6"/>
      <c r="E26" s="180"/>
    </row>
    <row r="27" spans="1:5" ht="60" x14ac:dyDescent="0.25">
      <c r="A27" s="43">
        <v>2</v>
      </c>
      <c r="B27" s="15" t="s">
        <v>784</v>
      </c>
      <c r="C27" s="6"/>
      <c r="D27" s="6"/>
      <c r="E27" s="180"/>
    </row>
    <row r="28" spans="1:5" ht="21" customHeight="1" x14ac:dyDescent="0.25">
      <c r="A28" s="158"/>
    </row>
    <row r="29" spans="1:5" ht="21" customHeight="1" x14ac:dyDescent="0.25">
      <c r="A29" s="158"/>
    </row>
    <row r="30" spans="1:5" ht="21" customHeight="1" x14ac:dyDescent="0.25">
      <c r="A30" s="158"/>
      <c r="E30" s="398"/>
    </row>
    <row r="31" spans="1:5" ht="21" customHeight="1" x14ac:dyDescent="0.25">
      <c r="A31" s="158"/>
    </row>
    <row r="32" spans="1:5" ht="21" customHeight="1" x14ac:dyDescent="0.25">
      <c r="A32" s="158"/>
    </row>
    <row r="33" spans="1:1" ht="21" customHeight="1" x14ac:dyDescent="0.25">
      <c r="A33" s="158"/>
    </row>
    <row r="34" spans="1:1" ht="21" customHeight="1" x14ac:dyDescent="0.25">
      <c r="A34" s="158"/>
    </row>
    <row r="35" spans="1:1" ht="21" customHeight="1" x14ac:dyDescent="0.25">
      <c r="A35" s="158"/>
    </row>
    <row r="36" spans="1:1" ht="21" customHeight="1" x14ac:dyDescent="0.25">
      <c r="A36" s="158"/>
    </row>
    <row r="37" spans="1:1" ht="21" customHeight="1" x14ac:dyDescent="0.25">
      <c r="A37" s="158"/>
    </row>
    <row r="38" spans="1:1" ht="21" customHeight="1" x14ac:dyDescent="0.25">
      <c r="A38" s="158"/>
    </row>
    <row r="39" spans="1:1" ht="21" customHeight="1" x14ac:dyDescent="0.25">
      <c r="A39" s="158"/>
    </row>
    <row r="40" spans="1:1" ht="21" customHeight="1" x14ac:dyDescent="0.25">
      <c r="A40" s="158"/>
    </row>
    <row r="41" spans="1:1" ht="21" customHeight="1" x14ac:dyDescent="0.25">
      <c r="A41" s="158"/>
    </row>
    <row r="42" spans="1:1" ht="21" customHeight="1" x14ac:dyDescent="0.25">
      <c r="A42" s="158"/>
    </row>
    <row r="43" spans="1:1" ht="21" customHeight="1" x14ac:dyDescent="0.25">
      <c r="A43" s="158"/>
    </row>
    <row r="44" spans="1:1" ht="21" customHeight="1" x14ac:dyDescent="0.25">
      <c r="A44" s="158"/>
    </row>
    <row r="45" spans="1:1" ht="21" customHeight="1" x14ac:dyDescent="0.25">
      <c r="A45" s="158"/>
    </row>
    <row r="46" spans="1:1" ht="21" customHeight="1" x14ac:dyDescent="0.25">
      <c r="A46" s="158"/>
    </row>
    <row r="47" spans="1:1" ht="21" customHeight="1" x14ac:dyDescent="0.25">
      <c r="A47" s="158"/>
    </row>
    <row r="48" spans="1:1" ht="21" customHeight="1" x14ac:dyDescent="0.25">
      <c r="A48" s="158"/>
    </row>
    <row r="49" spans="1:1" ht="21" customHeight="1" x14ac:dyDescent="0.25">
      <c r="A49" s="158"/>
    </row>
    <row r="50" spans="1:1" ht="21" customHeight="1" x14ac:dyDescent="0.25">
      <c r="A50" s="158"/>
    </row>
    <row r="51" spans="1:1" ht="21" customHeight="1" x14ac:dyDescent="0.25">
      <c r="A51" s="158"/>
    </row>
    <row r="52" spans="1:1" ht="21" customHeight="1" x14ac:dyDescent="0.25">
      <c r="A52" s="158"/>
    </row>
    <row r="53" spans="1:1" ht="21" customHeight="1" x14ac:dyDescent="0.25">
      <c r="A53" s="158"/>
    </row>
    <row r="54" spans="1:1" ht="21" customHeight="1" x14ac:dyDescent="0.25">
      <c r="A54" s="158"/>
    </row>
    <row r="55" spans="1:1" ht="21" customHeight="1" x14ac:dyDescent="0.25">
      <c r="A55" s="158"/>
    </row>
    <row r="56" spans="1:1" ht="21" customHeight="1" x14ac:dyDescent="0.25">
      <c r="A56" s="158"/>
    </row>
    <row r="57" spans="1:1" ht="21" customHeight="1" x14ac:dyDescent="0.25">
      <c r="A57" s="158"/>
    </row>
    <row r="58" spans="1:1" ht="21" customHeight="1" x14ac:dyDescent="0.25">
      <c r="A58" s="158"/>
    </row>
    <row r="59" spans="1:1" ht="21" customHeight="1" x14ac:dyDescent="0.25">
      <c r="A59" s="158"/>
    </row>
    <row r="60" spans="1:1" ht="21" customHeight="1" x14ac:dyDescent="0.25">
      <c r="A60" s="158"/>
    </row>
    <row r="61" spans="1:1" ht="21" customHeight="1" x14ac:dyDescent="0.25">
      <c r="A61" s="158"/>
    </row>
    <row r="62" spans="1:1" ht="21" customHeight="1" x14ac:dyDescent="0.25">
      <c r="A62" s="158"/>
    </row>
    <row r="63" spans="1:1" ht="21" customHeight="1" x14ac:dyDescent="0.25">
      <c r="A63" s="158"/>
    </row>
    <row r="64" spans="1:1" ht="21" customHeight="1" x14ac:dyDescent="0.25">
      <c r="A64" s="158"/>
    </row>
    <row r="65" spans="1:1" ht="21" customHeight="1" x14ac:dyDescent="0.25">
      <c r="A65" s="158"/>
    </row>
    <row r="66" spans="1:1" ht="21" customHeight="1" x14ac:dyDescent="0.25">
      <c r="A66" s="158"/>
    </row>
    <row r="67" spans="1:1" ht="21" customHeight="1" x14ac:dyDescent="0.25">
      <c r="A67" s="158"/>
    </row>
    <row r="68" spans="1:1" ht="21" customHeight="1" x14ac:dyDescent="0.25">
      <c r="A68" s="158"/>
    </row>
    <row r="69" spans="1:1" ht="21" customHeight="1" x14ac:dyDescent="0.25">
      <c r="A69" s="158"/>
    </row>
    <row r="70" spans="1:1" ht="21" customHeight="1" x14ac:dyDescent="0.25">
      <c r="A70" s="158"/>
    </row>
    <row r="71" spans="1:1" ht="21" customHeight="1" x14ac:dyDescent="0.25"/>
    <row r="72" spans="1:1" ht="21" customHeight="1" x14ac:dyDescent="0.25"/>
    <row r="73" spans="1:1" ht="21" customHeight="1" x14ac:dyDescent="0.25"/>
    <row r="74" spans="1:1" ht="21" customHeight="1" x14ac:dyDescent="0.25"/>
    <row r="75" spans="1:1" ht="21" customHeight="1" x14ac:dyDescent="0.25"/>
    <row r="76" spans="1:1" ht="21" customHeight="1" x14ac:dyDescent="0.25"/>
    <row r="77" spans="1:1" ht="21" customHeight="1" x14ac:dyDescent="0.25"/>
    <row r="78" spans="1:1" ht="21" customHeight="1" x14ac:dyDescent="0.25"/>
    <row r="79" spans="1:1" ht="21" customHeight="1" x14ac:dyDescent="0.25"/>
    <row r="80" spans="1:1"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row r="128"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sheetData>
  <mergeCells count="4">
    <mergeCell ref="A1:B1"/>
    <mergeCell ref="C5:D5"/>
    <mergeCell ref="B5:B7"/>
    <mergeCell ref="A5:A7"/>
  </mergeCells>
  <pageMargins left="0.7" right="0.7" top="0.75" bottom="0.75" header="0.3" footer="0.3"/>
  <pageSetup paperSize="9" scale="65"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0"/>
  </sheetPr>
  <dimension ref="A1:Q39"/>
  <sheetViews>
    <sheetView showGridLines="0" view="pageBreakPreview" zoomScaleNormal="100" zoomScaleSheetLayoutView="100" workbookViewId="0">
      <pane xSplit="10" ySplit="7" topLeftCell="K8" activePane="bottomRight" state="frozen"/>
      <selection pane="topRight" activeCell="K1" sqref="K1"/>
      <selection pane="bottomLeft" activeCell="A8" sqref="A8"/>
      <selection pane="bottomRight" activeCell="B10" sqref="B10"/>
    </sheetView>
  </sheetViews>
  <sheetFormatPr defaultRowHeight="15" x14ac:dyDescent="0.25"/>
  <cols>
    <col min="1" max="1" width="9.140625" style="77"/>
    <col min="2" max="2" width="34.5703125" style="77" customWidth="1"/>
    <col min="3" max="5" width="14.7109375" style="523" hidden="1" customWidth="1"/>
    <col min="6" max="7" width="14.7109375" style="77" hidden="1" customWidth="1"/>
    <col min="8" max="8" width="23.28515625" style="77" hidden="1" customWidth="1"/>
    <col min="9" max="9" width="11.28515625" style="77" hidden="1" customWidth="1"/>
    <col min="10" max="10" width="11.85546875" style="77" hidden="1" customWidth="1"/>
    <col min="11" max="11" width="23.28515625" style="415" bestFit="1" customWidth="1"/>
    <col min="12" max="12" width="25.140625" style="77" bestFit="1" customWidth="1"/>
    <col min="13" max="17" width="14.7109375" style="77" bestFit="1" customWidth="1"/>
    <col min="18" max="16384" width="9.140625" style="77"/>
  </cols>
  <sheetData>
    <row r="1" spans="1:17" s="415" customFormat="1" x14ac:dyDescent="0.25">
      <c r="A1" s="1280" t="s">
        <v>612</v>
      </c>
      <c r="B1" s="1280"/>
      <c r="C1" s="522"/>
      <c r="D1" s="522"/>
      <c r="E1" s="522"/>
    </row>
    <row r="2" spans="1:17" ht="21" customHeight="1" x14ac:dyDescent="0.25">
      <c r="A2" s="1270" t="str">
        <f>'F1'!A2</f>
        <v>Name of Transmission Licensee</v>
      </c>
      <c r="B2" s="1283"/>
      <c r="C2" s="1283"/>
      <c r="D2" s="1283"/>
      <c r="E2" s="1283"/>
      <c r="F2" s="1283"/>
      <c r="G2" s="1283"/>
      <c r="H2" s="1283"/>
      <c r="I2" s="1283"/>
      <c r="J2" s="1283"/>
      <c r="K2" s="415" t="str">
        <f>'F1'!$L$2</f>
        <v>Rosa Power Supply Company Limited</v>
      </c>
    </row>
    <row r="3" spans="1:17" ht="21" customHeight="1" x14ac:dyDescent="0.25">
      <c r="A3" s="813" t="s">
        <v>1191</v>
      </c>
      <c r="B3" s="813"/>
      <c r="C3" s="813"/>
      <c r="D3" s="813"/>
      <c r="E3" s="813"/>
      <c r="F3" s="813"/>
      <c r="G3" s="813"/>
      <c r="H3" s="813"/>
      <c r="I3" s="813"/>
      <c r="J3" s="813"/>
      <c r="K3" s="813"/>
      <c r="L3" s="813"/>
      <c r="M3" s="813"/>
      <c r="N3" s="813"/>
      <c r="O3" s="813"/>
      <c r="P3" s="813"/>
      <c r="Q3" s="813"/>
    </row>
    <row r="4" spans="1:17" ht="21" customHeight="1" x14ac:dyDescent="0.25">
      <c r="A4" s="7"/>
      <c r="B4" s="1279"/>
      <c r="C4" s="1279"/>
      <c r="D4" s="1279"/>
      <c r="E4" s="1279"/>
      <c r="F4" s="1279"/>
      <c r="G4" s="1279"/>
      <c r="H4" s="127"/>
      <c r="I4" s="127"/>
      <c r="J4" s="127"/>
      <c r="K4" s="127"/>
    </row>
    <row r="5" spans="1:17" ht="21" customHeight="1" x14ac:dyDescent="0.25">
      <c r="A5" s="1264" t="s">
        <v>384</v>
      </c>
      <c r="B5" s="1277" t="s">
        <v>49</v>
      </c>
      <c r="C5" s="1265" t="s">
        <v>1064</v>
      </c>
      <c r="D5" s="1272"/>
      <c r="E5" s="1272"/>
      <c r="F5" s="1272"/>
      <c r="G5" s="1266"/>
      <c r="H5" s="1278" t="s">
        <v>969</v>
      </c>
      <c r="I5" s="1278"/>
      <c r="J5" s="1278"/>
      <c r="K5" s="1281" t="s">
        <v>970</v>
      </c>
      <c r="L5" s="1282"/>
      <c r="M5" s="1278" t="s">
        <v>161</v>
      </c>
      <c r="N5" s="1278"/>
      <c r="O5" s="1278"/>
      <c r="P5" s="1278"/>
      <c r="Q5" s="1278"/>
    </row>
    <row r="6" spans="1:17" s="350" customFormat="1" ht="21" customHeight="1" x14ac:dyDescent="0.25">
      <c r="A6" s="1264"/>
      <c r="B6" s="1277"/>
      <c r="C6" s="515" t="s">
        <v>987</v>
      </c>
      <c r="D6" s="515" t="s">
        <v>987</v>
      </c>
      <c r="E6" s="515" t="s">
        <v>987</v>
      </c>
      <c r="F6" s="515" t="s">
        <v>987</v>
      </c>
      <c r="G6" s="373" t="s">
        <v>987</v>
      </c>
      <c r="H6" s="1265" t="s">
        <v>987</v>
      </c>
      <c r="I6" s="1272"/>
      <c r="J6" s="1266"/>
      <c r="K6" s="1265" t="s">
        <v>1078</v>
      </c>
      <c r="L6" s="1266"/>
      <c r="M6" s="946" t="s">
        <v>971</v>
      </c>
      <c r="N6" s="946" t="s">
        <v>972</v>
      </c>
      <c r="O6" s="946" t="s">
        <v>973</v>
      </c>
      <c r="P6" s="946" t="s">
        <v>974</v>
      </c>
      <c r="Q6" s="946" t="s">
        <v>975</v>
      </c>
    </row>
    <row r="7" spans="1:17" ht="21" customHeight="1" x14ac:dyDescent="0.25">
      <c r="A7" s="1264"/>
      <c r="B7" s="1277"/>
      <c r="C7" s="515" t="s">
        <v>985</v>
      </c>
      <c r="D7" s="754" t="s">
        <v>985</v>
      </c>
      <c r="E7" s="754" t="s">
        <v>985</v>
      </c>
      <c r="F7" s="754" t="s">
        <v>985</v>
      </c>
      <c r="G7" s="754" t="s">
        <v>985</v>
      </c>
      <c r="H7" s="457" t="s">
        <v>977</v>
      </c>
      <c r="I7" s="457" t="s">
        <v>978</v>
      </c>
      <c r="J7" s="457" t="s">
        <v>979</v>
      </c>
      <c r="K7" s="457" t="s">
        <v>977</v>
      </c>
      <c r="L7" s="457" t="s">
        <v>980</v>
      </c>
      <c r="M7" s="457" t="s">
        <v>981</v>
      </c>
      <c r="N7" s="457" t="s">
        <v>981</v>
      </c>
      <c r="O7" s="457" t="s">
        <v>981</v>
      </c>
      <c r="P7" s="457" t="s">
        <v>981</v>
      </c>
      <c r="Q7" s="457" t="s">
        <v>981</v>
      </c>
    </row>
    <row r="8" spans="1:17" ht="21" customHeight="1" x14ac:dyDescent="0.25">
      <c r="A8" s="417" t="s">
        <v>162</v>
      </c>
      <c r="B8" s="73" t="s">
        <v>163</v>
      </c>
      <c r="C8" s="73"/>
      <c r="D8" s="73"/>
      <c r="E8" s="73"/>
      <c r="F8" s="5"/>
      <c r="G8" s="5"/>
      <c r="H8" s="5"/>
      <c r="I8" s="5"/>
      <c r="J8" s="5"/>
      <c r="K8" s="5"/>
      <c r="L8" s="5"/>
      <c r="M8" s="5"/>
      <c r="N8" s="5"/>
      <c r="O8" s="5"/>
      <c r="P8" s="5"/>
      <c r="Q8" s="5"/>
    </row>
    <row r="9" spans="1:17" ht="29.25" customHeight="1" x14ac:dyDescent="0.25">
      <c r="A9" s="433">
        <v>1</v>
      </c>
      <c r="B9" s="72" t="s">
        <v>164</v>
      </c>
      <c r="C9" s="72"/>
      <c r="D9" s="72"/>
      <c r="E9" s="72"/>
      <c r="F9" s="5"/>
      <c r="G9" s="5"/>
      <c r="H9" s="5"/>
      <c r="I9" s="5"/>
      <c r="J9" s="5"/>
      <c r="K9" s="1284">
        <v>600</v>
      </c>
      <c r="L9" s="1284">
        <v>600</v>
      </c>
      <c r="M9" s="1284">
        <v>600</v>
      </c>
      <c r="N9" s="1284">
        <v>600</v>
      </c>
      <c r="O9" s="1284">
        <v>600</v>
      </c>
      <c r="P9" s="1284">
        <v>600</v>
      </c>
      <c r="Q9" s="1284">
        <v>600</v>
      </c>
    </row>
    <row r="10" spans="1:17" ht="31.5" customHeight="1" x14ac:dyDescent="0.25">
      <c r="A10" s="433">
        <v>2</v>
      </c>
      <c r="B10" s="72" t="s">
        <v>165</v>
      </c>
      <c r="C10" s="72"/>
      <c r="D10" s="72"/>
      <c r="E10" s="72"/>
      <c r="F10" s="5"/>
      <c r="G10" s="5"/>
      <c r="H10" s="5"/>
      <c r="I10" s="5"/>
      <c r="J10" s="5"/>
      <c r="K10" s="1285"/>
      <c r="L10" s="1285"/>
      <c r="M10" s="1285"/>
      <c r="N10" s="1285"/>
      <c r="O10" s="1285"/>
      <c r="P10" s="1285"/>
      <c r="Q10" s="1285"/>
    </row>
    <row r="11" spans="1:17" ht="30" customHeight="1" x14ac:dyDescent="0.25">
      <c r="A11" s="433">
        <v>3</v>
      </c>
      <c r="B11" s="72" t="s">
        <v>557</v>
      </c>
      <c r="C11" s="72"/>
      <c r="D11" s="72"/>
      <c r="E11" s="72"/>
      <c r="F11" s="5"/>
      <c r="G11" s="5"/>
      <c r="H11" s="5"/>
      <c r="I11" s="5"/>
      <c r="J11" s="5"/>
      <c r="K11" s="1285"/>
      <c r="L11" s="1285"/>
      <c r="M11" s="1285"/>
      <c r="N11" s="1285"/>
      <c r="O11" s="1285"/>
      <c r="P11" s="1285"/>
      <c r="Q11" s="1285"/>
    </row>
    <row r="12" spans="1:17" ht="33" customHeight="1" x14ac:dyDescent="0.25">
      <c r="A12" s="433">
        <v>4</v>
      </c>
      <c r="B12" s="72" t="s">
        <v>167</v>
      </c>
      <c r="C12" s="72"/>
      <c r="D12" s="72"/>
      <c r="E12" s="72"/>
      <c r="F12" s="5"/>
      <c r="G12" s="5"/>
      <c r="H12" s="5"/>
      <c r="I12" s="5"/>
      <c r="J12" s="5"/>
      <c r="K12" s="1223"/>
      <c r="L12" s="1223"/>
      <c r="M12" s="1223"/>
      <c r="N12" s="1223"/>
      <c r="O12" s="1223"/>
      <c r="P12" s="1223"/>
      <c r="Q12" s="1223"/>
    </row>
    <row r="13" spans="1:17" ht="24" customHeight="1" x14ac:dyDescent="0.25">
      <c r="A13" s="433">
        <v>5</v>
      </c>
      <c r="B13" s="72" t="s">
        <v>168</v>
      </c>
      <c r="C13" s="72"/>
      <c r="D13" s="72"/>
      <c r="E13" s="72"/>
      <c r="F13" s="5"/>
      <c r="G13" s="5"/>
      <c r="H13" s="5"/>
      <c r="I13" s="5"/>
      <c r="J13" s="5"/>
      <c r="K13" s="5"/>
      <c r="L13" s="5"/>
      <c r="M13" s="5"/>
      <c r="N13" s="5"/>
      <c r="O13" s="5"/>
      <c r="P13" s="5"/>
      <c r="Q13" s="5"/>
    </row>
    <row r="14" spans="1:17" ht="21" customHeight="1" x14ac:dyDescent="0.25">
      <c r="A14" s="433">
        <v>6</v>
      </c>
      <c r="B14" s="72" t="s">
        <v>169</v>
      </c>
      <c r="C14" s="72"/>
      <c r="D14" s="72"/>
      <c r="E14" s="72"/>
      <c r="F14" s="5"/>
      <c r="G14" s="5"/>
      <c r="H14" s="5"/>
      <c r="I14" s="5"/>
      <c r="J14" s="5"/>
      <c r="K14" s="5"/>
      <c r="L14" s="5"/>
      <c r="M14" s="5"/>
      <c r="N14" s="5"/>
      <c r="O14" s="5"/>
      <c r="P14" s="5"/>
      <c r="Q14" s="5"/>
    </row>
    <row r="15" spans="1:17" ht="21" customHeight="1" x14ac:dyDescent="0.25">
      <c r="A15" s="433">
        <v>7</v>
      </c>
      <c r="B15" s="72" t="s">
        <v>170</v>
      </c>
      <c r="C15" s="72"/>
      <c r="D15" s="72"/>
      <c r="E15" s="72"/>
      <c r="F15" s="5"/>
      <c r="G15" s="5"/>
      <c r="H15" s="5"/>
      <c r="I15" s="5"/>
      <c r="J15" s="5"/>
      <c r="K15" s="5"/>
      <c r="L15" s="5"/>
      <c r="M15" s="5"/>
      <c r="N15" s="5"/>
      <c r="O15" s="5"/>
      <c r="P15" s="5"/>
      <c r="Q15" s="5"/>
    </row>
    <row r="16" spans="1:17" ht="21" customHeight="1" x14ac:dyDescent="0.25">
      <c r="A16" s="433"/>
      <c r="B16" s="72" t="s">
        <v>171</v>
      </c>
      <c r="C16" s="72"/>
      <c r="D16" s="72"/>
      <c r="E16" s="72"/>
      <c r="F16" s="5"/>
      <c r="G16" s="5"/>
      <c r="H16" s="5"/>
      <c r="I16" s="5"/>
      <c r="J16" s="5"/>
      <c r="K16" s="5"/>
      <c r="L16" s="5"/>
      <c r="M16" s="5"/>
      <c r="N16" s="5"/>
      <c r="O16" s="5"/>
      <c r="P16" s="5"/>
      <c r="Q16" s="5"/>
    </row>
    <row r="17" spans="1:17" ht="21" customHeight="1" x14ac:dyDescent="0.25">
      <c r="A17" s="433"/>
      <c r="B17" s="72" t="s">
        <v>172</v>
      </c>
      <c r="C17" s="72"/>
      <c r="D17" s="72"/>
      <c r="E17" s="72"/>
      <c r="F17" s="5"/>
      <c r="G17" s="5"/>
      <c r="H17" s="5"/>
      <c r="I17" s="5"/>
      <c r="J17" s="5"/>
      <c r="K17" s="5"/>
      <c r="L17" s="5"/>
      <c r="M17" s="5"/>
      <c r="N17" s="5"/>
      <c r="O17" s="5"/>
      <c r="P17" s="5"/>
      <c r="Q17" s="5"/>
    </row>
    <row r="18" spans="1:17" s="590" customFormat="1" ht="45.75" customHeight="1" x14ac:dyDescent="0.25">
      <c r="A18" s="132"/>
      <c r="B18" s="132" t="s">
        <v>1186</v>
      </c>
      <c r="C18" s="132"/>
      <c r="D18" s="132"/>
      <c r="E18" s="132"/>
      <c r="F18" s="132"/>
      <c r="G18" s="132"/>
      <c r="H18" s="132"/>
      <c r="I18" s="132"/>
      <c r="J18" s="132"/>
      <c r="K18" s="146">
        <f>K9</f>
        <v>600</v>
      </c>
      <c r="L18" s="146">
        <f>L9</f>
        <v>600</v>
      </c>
      <c r="M18" s="146">
        <f t="shared" ref="M18:Q18" si="0">M9</f>
        <v>600</v>
      </c>
      <c r="N18" s="146">
        <f t="shared" si="0"/>
        <v>600</v>
      </c>
      <c r="O18" s="146">
        <f t="shared" si="0"/>
        <v>600</v>
      </c>
      <c r="P18" s="146">
        <f t="shared" si="0"/>
        <v>600</v>
      </c>
      <c r="Q18" s="146">
        <f t="shared" si="0"/>
        <v>600</v>
      </c>
    </row>
    <row r="19" spans="1:17" ht="21" customHeight="1" x14ac:dyDescent="0.25">
      <c r="A19" s="433"/>
      <c r="B19" s="72"/>
      <c r="C19" s="72"/>
      <c r="D19" s="72"/>
      <c r="E19" s="72"/>
      <c r="F19" s="5"/>
      <c r="G19" s="5"/>
      <c r="H19" s="5"/>
      <c r="I19" s="5"/>
      <c r="J19" s="5"/>
      <c r="K19" s="5"/>
      <c r="L19" s="5"/>
      <c r="M19" s="5"/>
      <c r="N19" s="5"/>
      <c r="O19" s="5"/>
      <c r="P19" s="5"/>
      <c r="Q19" s="5"/>
    </row>
    <row r="20" spans="1:17" ht="29.25" customHeight="1" x14ac:dyDescent="0.25">
      <c r="A20" s="417" t="s">
        <v>173</v>
      </c>
      <c r="B20" s="73" t="s">
        <v>174</v>
      </c>
      <c r="C20" s="73"/>
      <c r="D20" s="73"/>
      <c r="E20" s="73"/>
      <c r="F20" s="5"/>
      <c r="G20" s="5"/>
      <c r="H20" s="5"/>
      <c r="I20" s="5"/>
      <c r="J20" s="5"/>
      <c r="K20" s="5"/>
      <c r="L20" s="5"/>
      <c r="M20" s="5"/>
      <c r="N20" s="5"/>
      <c r="O20" s="5"/>
      <c r="P20" s="5"/>
      <c r="Q20" s="5"/>
    </row>
    <row r="21" spans="1:17" ht="21" customHeight="1" x14ac:dyDescent="0.25">
      <c r="A21" s="433">
        <v>1</v>
      </c>
      <c r="B21" s="72"/>
      <c r="C21" s="72"/>
      <c r="D21" s="72"/>
      <c r="E21" s="72"/>
      <c r="F21" s="5"/>
      <c r="G21" s="5"/>
      <c r="H21" s="5"/>
      <c r="I21" s="5"/>
      <c r="J21" s="5"/>
      <c r="K21" s="5"/>
      <c r="L21" s="5"/>
      <c r="M21" s="5"/>
      <c r="N21" s="5"/>
      <c r="O21" s="5"/>
      <c r="P21" s="5"/>
      <c r="Q21" s="5"/>
    </row>
    <row r="22" spans="1:17" ht="21" customHeight="1" x14ac:dyDescent="0.25">
      <c r="A22" s="433">
        <v>2</v>
      </c>
      <c r="B22" s="72"/>
      <c r="C22" s="72"/>
      <c r="D22" s="72"/>
      <c r="E22" s="72"/>
      <c r="F22" s="5"/>
      <c r="G22" s="5"/>
      <c r="H22" s="5"/>
      <c r="I22" s="5"/>
      <c r="J22" s="5"/>
      <c r="K22" s="5"/>
      <c r="L22" s="5"/>
      <c r="M22" s="5"/>
      <c r="N22" s="5"/>
      <c r="O22" s="5"/>
      <c r="P22" s="5"/>
      <c r="Q22" s="5"/>
    </row>
    <row r="23" spans="1:17" ht="21" customHeight="1" x14ac:dyDescent="0.25">
      <c r="A23" s="433">
        <v>3</v>
      </c>
      <c r="B23" s="440"/>
      <c r="C23" s="440"/>
      <c r="D23" s="440"/>
      <c r="E23" s="440"/>
      <c r="F23" s="5"/>
      <c r="G23" s="5"/>
      <c r="H23" s="5"/>
      <c r="I23" s="5"/>
      <c r="J23" s="5"/>
      <c r="K23" s="5"/>
      <c r="L23" s="5"/>
      <c r="M23" s="5"/>
      <c r="N23" s="5"/>
      <c r="O23" s="5"/>
      <c r="P23" s="5"/>
      <c r="Q23" s="5"/>
    </row>
    <row r="24" spans="1:17" s="590" customFormat="1" ht="44.25" customHeight="1" x14ac:dyDescent="0.25">
      <c r="A24" s="1"/>
      <c r="B24" s="132" t="s">
        <v>1189</v>
      </c>
      <c r="C24" s="132"/>
      <c r="D24" s="132"/>
      <c r="E24" s="132"/>
      <c r="F24" s="132"/>
      <c r="G24" s="132"/>
      <c r="H24" s="132"/>
      <c r="I24" s="132"/>
      <c r="J24" s="132"/>
      <c r="K24" s="146">
        <v>0</v>
      </c>
      <c r="L24" s="146">
        <v>0</v>
      </c>
      <c r="M24" s="146">
        <v>0</v>
      </c>
      <c r="N24" s="146">
        <v>0</v>
      </c>
      <c r="O24" s="146">
        <v>0</v>
      </c>
      <c r="P24" s="146">
        <v>0</v>
      </c>
      <c r="Q24" s="146">
        <v>0</v>
      </c>
    </row>
    <row r="25" spans="1:17" ht="43.5" customHeight="1" x14ac:dyDescent="0.25">
      <c r="A25" s="1"/>
      <c r="B25" s="734" t="s">
        <v>1188</v>
      </c>
      <c r="C25" s="132"/>
      <c r="D25" s="132"/>
      <c r="E25" s="132"/>
      <c r="F25" s="81"/>
      <c r="G25" s="81"/>
      <c r="H25" s="81"/>
      <c r="I25" s="81"/>
      <c r="J25" s="81"/>
      <c r="K25" s="1057">
        <f>K18+K24</f>
        <v>600</v>
      </c>
      <c r="L25" s="1057">
        <f>L18+L24</f>
        <v>600</v>
      </c>
      <c r="M25" s="1057">
        <f t="shared" ref="M25:Q25" si="1">M18+M24</f>
        <v>600</v>
      </c>
      <c r="N25" s="1057">
        <f t="shared" si="1"/>
        <v>600</v>
      </c>
      <c r="O25" s="1057">
        <f t="shared" si="1"/>
        <v>600</v>
      </c>
      <c r="P25" s="1057">
        <f t="shared" si="1"/>
        <v>600</v>
      </c>
      <c r="Q25" s="1057">
        <f t="shared" si="1"/>
        <v>600</v>
      </c>
    </row>
    <row r="26" spans="1:17" ht="21" customHeight="1" x14ac:dyDescent="0.25">
      <c r="A26" s="154"/>
      <c r="B26" s="122"/>
      <c r="C26" s="122"/>
      <c r="D26" s="122"/>
      <c r="E26" s="122"/>
    </row>
    <row r="27" spans="1:17" ht="21" customHeight="1" x14ac:dyDescent="0.25"/>
    <row r="28" spans="1:17" ht="21" customHeight="1" x14ac:dyDescent="0.25">
      <c r="H28" s="1276"/>
      <c r="I28" s="1276"/>
      <c r="J28" s="1276"/>
      <c r="K28" s="411"/>
    </row>
    <row r="29" spans="1:17" ht="21" hidden="1" customHeight="1" x14ac:dyDescent="0.25">
      <c r="I29" s="151"/>
      <c r="J29" s="151"/>
      <c r="K29" s="411"/>
    </row>
    <row r="30" spans="1:17" ht="21" hidden="1" customHeight="1" x14ac:dyDescent="0.25">
      <c r="I30" s="151"/>
      <c r="J30" s="151"/>
      <c r="K30" s="411"/>
    </row>
    <row r="31" spans="1:17" ht="21" hidden="1" customHeight="1" x14ac:dyDescent="0.25">
      <c r="I31" s="151"/>
      <c r="J31" s="151"/>
      <c r="K31" s="411"/>
    </row>
    <row r="32" spans="1:17" ht="21" hidden="1" customHeight="1" x14ac:dyDescent="0.25">
      <c r="A32" s="186" t="s">
        <v>319</v>
      </c>
      <c r="B32" s="186"/>
      <c r="C32" s="186"/>
      <c r="D32" s="186"/>
      <c r="E32" s="186"/>
      <c r="F32" s="186"/>
      <c r="G32" s="186"/>
      <c r="H32" s="186"/>
      <c r="I32" s="186"/>
      <c r="J32" s="186"/>
      <c r="K32" s="186"/>
    </row>
    <row r="33" spans="1:11" ht="21" hidden="1" customHeight="1" x14ac:dyDescent="0.25">
      <c r="A33" s="149">
        <v>1</v>
      </c>
      <c r="B33" s="187" t="s">
        <v>475</v>
      </c>
      <c r="C33" s="519"/>
      <c r="D33" s="519"/>
      <c r="E33" s="519"/>
      <c r="F33" s="1254"/>
      <c r="G33" s="1254"/>
      <c r="H33" s="1254"/>
      <c r="I33" s="1254"/>
      <c r="J33" s="1255"/>
      <c r="K33" s="453"/>
    </row>
    <row r="34" spans="1:11" ht="21" hidden="1" customHeight="1" x14ac:dyDescent="0.25">
      <c r="A34" s="149">
        <v>2</v>
      </c>
      <c r="B34" s="4" t="s">
        <v>482</v>
      </c>
      <c r="C34" s="521"/>
      <c r="D34" s="521"/>
      <c r="E34" s="521"/>
      <c r="F34" s="1256"/>
      <c r="G34" s="1256"/>
      <c r="H34" s="152"/>
      <c r="I34" s="152"/>
      <c r="J34" s="188"/>
      <c r="K34" s="454"/>
    </row>
    <row r="35" spans="1:11" ht="21" hidden="1" customHeight="1" x14ac:dyDescent="0.25">
      <c r="A35" s="149">
        <v>3</v>
      </c>
      <c r="B35" s="4" t="s">
        <v>467</v>
      </c>
      <c r="C35" s="521"/>
      <c r="D35" s="521"/>
      <c r="E35" s="521"/>
      <c r="F35" s="1253"/>
      <c r="G35" s="1253"/>
      <c r="H35" s="152"/>
      <c r="I35" s="152"/>
      <c r="J35" s="188"/>
      <c r="K35" s="454"/>
    </row>
    <row r="36" spans="1:11" hidden="1" x14ac:dyDescent="0.25">
      <c r="A36" s="149">
        <v>4</v>
      </c>
      <c r="B36" s="4" t="s">
        <v>468</v>
      </c>
      <c r="C36" s="521"/>
      <c r="D36" s="521"/>
      <c r="E36" s="521"/>
      <c r="F36" s="1253"/>
      <c r="G36" s="1253"/>
      <c r="H36" s="152"/>
      <c r="I36" s="152"/>
      <c r="J36" s="188"/>
      <c r="K36" s="454"/>
    </row>
    <row r="37" spans="1:11" hidden="1" x14ac:dyDescent="0.25">
      <c r="A37" s="149">
        <v>5</v>
      </c>
      <c r="B37" s="4" t="s">
        <v>470</v>
      </c>
      <c r="C37" s="521"/>
      <c r="D37" s="521"/>
      <c r="E37" s="521"/>
      <c r="F37" s="1253"/>
      <c r="G37" s="1253"/>
      <c r="H37" s="152"/>
      <c r="I37" s="152"/>
      <c r="J37" s="188"/>
      <c r="K37" s="454"/>
    </row>
    <row r="38" spans="1:11" hidden="1" x14ac:dyDescent="0.25"/>
    <row r="39" spans="1:11" hidden="1" x14ac:dyDescent="0.25"/>
  </sheetData>
  <mergeCells count="24">
    <mergeCell ref="Q9:Q12"/>
    <mergeCell ref="K9:K12"/>
    <mergeCell ref="M9:M12"/>
    <mergeCell ref="N9:N12"/>
    <mergeCell ref="O9:O12"/>
    <mergeCell ref="P9:P12"/>
    <mergeCell ref="L9:L12"/>
    <mergeCell ref="B5:B7"/>
    <mergeCell ref="H5:J5"/>
    <mergeCell ref="M5:Q5"/>
    <mergeCell ref="B4:G4"/>
    <mergeCell ref="A1:B1"/>
    <mergeCell ref="H6:J6"/>
    <mergeCell ref="K5:L5"/>
    <mergeCell ref="K6:L6"/>
    <mergeCell ref="A2:J2"/>
    <mergeCell ref="C5:G5"/>
    <mergeCell ref="A5:A7"/>
    <mergeCell ref="F37:G37"/>
    <mergeCell ref="F33:J33"/>
    <mergeCell ref="F34:G34"/>
    <mergeCell ref="F35:G35"/>
    <mergeCell ref="H28:J28"/>
    <mergeCell ref="F36:G36"/>
  </mergeCells>
  <pageMargins left="0.7" right="0.7" top="0.75" bottom="0.75" header="0.3" footer="0.3"/>
  <pageSetup paperSize="9" scale="4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0"/>
    <pageSetUpPr fitToPage="1"/>
  </sheetPr>
  <dimension ref="A1:Q31"/>
  <sheetViews>
    <sheetView showGridLines="0" view="pageBreakPreview" zoomScale="80" zoomScaleNormal="85" zoomScaleSheetLayoutView="80" workbookViewId="0">
      <pane xSplit="10" ySplit="7" topLeftCell="K8" activePane="bottomRight" state="frozen"/>
      <selection pane="topRight" activeCell="K1" sqref="K1"/>
      <selection pane="bottomLeft" activeCell="A8" sqref="A8"/>
      <selection pane="bottomRight" activeCell="A19" sqref="A19"/>
    </sheetView>
  </sheetViews>
  <sheetFormatPr defaultRowHeight="15" x14ac:dyDescent="0.25"/>
  <cols>
    <col min="1" max="1" width="7" style="77" customWidth="1"/>
    <col min="2" max="2" width="34.28515625" style="58" customWidth="1"/>
    <col min="3" max="5" width="14.7109375" style="58" hidden="1" customWidth="1"/>
    <col min="6" max="6" width="17" style="77" hidden="1" customWidth="1"/>
    <col min="7" max="7" width="16.28515625" style="77" hidden="1" customWidth="1"/>
    <col min="8" max="8" width="16.5703125" style="77" hidden="1" customWidth="1"/>
    <col min="9" max="10" width="13.140625" style="77" hidden="1" customWidth="1"/>
    <col min="11" max="11" width="16.28515625" style="415" bestFit="1" customWidth="1"/>
    <col min="12" max="12" width="17.28515625" style="77" bestFit="1" customWidth="1"/>
    <col min="13" max="13" width="11.7109375" style="77" customWidth="1"/>
    <col min="14" max="17" width="9.7109375" style="77" bestFit="1" customWidth="1"/>
    <col min="18" max="16384" width="9.140625" style="77"/>
  </cols>
  <sheetData>
    <row r="1" spans="1:17" s="415" customFormat="1" x14ac:dyDescent="0.25">
      <c r="A1" s="1280" t="s">
        <v>1317</v>
      </c>
      <c r="B1" s="1280"/>
      <c r="C1" s="522"/>
      <c r="D1" s="522"/>
      <c r="E1" s="522"/>
    </row>
    <row r="2" spans="1:17" x14ac:dyDescent="0.25">
      <c r="A2" s="1270" t="s">
        <v>47</v>
      </c>
      <c r="B2" s="1283"/>
      <c r="C2" s="1283"/>
      <c r="D2" s="1283"/>
      <c r="E2" s="1283"/>
      <c r="F2" s="1283"/>
      <c r="G2" s="1283"/>
      <c r="H2" s="1283"/>
      <c r="I2" s="1283"/>
      <c r="J2" s="1283"/>
      <c r="K2" s="947" t="str">
        <f>'F1'!$L$2</f>
        <v>Rosa Power Supply Company Limited</v>
      </c>
    </row>
    <row r="3" spans="1:17" x14ac:dyDescent="0.25">
      <c r="A3" s="813" t="s">
        <v>1190</v>
      </c>
      <c r="B3" s="813"/>
      <c r="C3" s="813"/>
      <c r="D3" s="813"/>
      <c r="E3" s="813"/>
      <c r="F3" s="813"/>
      <c r="G3" s="813"/>
      <c r="H3" s="813"/>
      <c r="I3" s="813"/>
      <c r="J3" s="813"/>
      <c r="K3" s="813"/>
      <c r="L3" s="813"/>
      <c r="M3" s="813"/>
      <c r="N3" s="813"/>
      <c r="O3" s="813"/>
      <c r="P3" s="813"/>
      <c r="Q3" s="813"/>
    </row>
    <row r="4" spans="1:17" x14ac:dyDescent="0.25">
      <c r="A4" s="7"/>
      <c r="H4" s="153"/>
      <c r="I4" s="1286"/>
      <c r="J4" s="1286"/>
      <c r="K4" s="458"/>
      <c r="P4" s="1286" t="s">
        <v>434</v>
      </c>
      <c r="Q4" s="1286"/>
    </row>
    <row r="5" spans="1:17" ht="21" customHeight="1" x14ac:dyDescent="0.25">
      <c r="A5" s="1267" t="s">
        <v>384</v>
      </c>
      <c r="B5" s="1277" t="s">
        <v>49</v>
      </c>
      <c r="C5" s="1265" t="s">
        <v>1064</v>
      </c>
      <c r="D5" s="1272"/>
      <c r="E5" s="1272"/>
      <c r="F5" s="1272"/>
      <c r="G5" s="1266"/>
      <c r="H5" s="1278" t="s">
        <v>969</v>
      </c>
      <c r="I5" s="1278"/>
      <c r="J5" s="1278"/>
      <c r="K5" s="1281" t="s">
        <v>970</v>
      </c>
      <c r="L5" s="1282"/>
      <c r="M5" s="1278" t="s">
        <v>161</v>
      </c>
      <c r="N5" s="1278"/>
      <c r="O5" s="1278"/>
      <c r="P5" s="1278"/>
      <c r="Q5" s="1278"/>
    </row>
    <row r="6" spans="1:17" s="350" customFormat="1" ht="28.5" customHeight="1" x14ac:dyDescent="0.25">
      <c r="A6" s="1268"/>
      <c r="B6" s="1277"/>
      <c r="C6" s="515" t="s">
        <v>987</v>
      </c>
      <c r="D6" s="515" t="s">
        <v>987</v>
      </c>
      <c r="E6" s="515" t="s">
        <v>987</v>
      </c>
      <c r="F6" s="515" t="s">
        <v>987</v>
      </c>
      <c r="G6" s="515" t="s">
        <v>987</v>
      </c>
      <c r="H6" s="1265" t="s">
        <v>987</v>
      </c>
      <c r="I6" s="1272"/>
      <c r="J6" s="1266"/>
      <c r="K6" s="1265" t="s">
        <v>1078</v>
      </c>
      <c r="L6" s="1266"/>
      <c r="M6" s="946" t="s">
        <v>971</v>
      </c>
      <c r="N6" s="946" t="s">
        <v>972</v>
      </c>
      <c r="O6" s="946" t="s">
        <v>973</v>
      </c>
      <c r="P6" s="946" t="s">
        <v>974</v>
      </c>
      <c r="Q6" s="946" t="s">
        <v>975</v>
      </c>
    </row>
    <row r="7" spans="1:17" ht="21" customHeight="1" x14ac:dyDescent="0.25">
      <c r="A7" s="1269"/>
      <c r="B7" s="1277"/>
      <c r="C7" s="515" t="s">
        <v>985</v>
      </c>
      <c r="D7" s="754" t="s">
        <v>985</v>
      </c>
      <c r="E7" s="754" t="s">
        <v>985</v>
      </c>
      <c r="F7" s="754" t="s">
        <v>985</v>
      </c>
      <c r="G7" s="754" t="s">
        <v>985</v>
      </c>
      <c r="H7" s="755" t="s">
        <v>977</v>
      </c>
      <c r="I7" s="755" t="s">
        <v>978</v>
      </c>
      <c r="J7" s="755" t="s">
        <v>979</v>
      </c>
      <c r="K7" s="755" t="s">
        <v>977</v>
      </c>
      <c r="L7" s="755" t="s">
        <v>980</v>
      </c>
      <c r="M7" s="755" t="s">
        <v>981</v>
      </c>
      <c r="N7" s="755" t="s">
        <v>981</v>
      </c>
      <c r="O7" s="755" t="s">
        <v>981</v>
      </c>
      <c r="P7" s="755" t="s">
        <v>981</v>
      </c>
      <c r="Q7" s="755" t="s">
        <v>981</v>
      </c>
    </row>
    <row r="8" spans="1:17" ht="21" customHeight="1" x14ac:dyDescent="0.25">
      <c r="A8" s="48" t="s">
        <v>162</v>
      </c>
      <c r="B8" s="73" t="s">
        <v>163</v>
      </c>
      <c r="C8" s="73"/>
      <c r="D8" s="73"/>
      <c r="E8" s="73"/>
      <c r="F8" s="35"/>
      <c r="G8" s="35"/>
      <c r="H8" s="5"/>
      <c r="I8" s="5"/>
      <c r="J8" s="5"/>
      <c r="K8" s="5"/>
      <c r="L8" s="5"/>
      <c r="M8" s="5"/>
      <c r="N8" s="5"/>
      <c r="O8" s="5"/>
      <c r="P8" s="5"/>
      <c r="Q8" s="5"/>
    </row>
    <row r="9" spans="1:17" ht="30" customHeight="1" x14ac:dyDescent="0.25">
      <c r="A9" s="49">
        <v>1</v>
      </c>
      <c r="B9" s="72" t="s">
        <v>164</v>
      </c>
      <c r="C9" s="72"/>
      <c r="D9" s="72"/>
      <c r="E9" s="72"/>
      <c r="F9" s="225"/>
      <c r="G9" s="226"/>
      <c r="H9" s="227"/>
      <c r="I9" s="227"/>
      <c r="J9" s="227"/>
      <c r="K9" s="1287">
        <f>'F1'!L49*'F2'!K9/'F2'!K9</f>
        <v>5.64</v>
      </c>
      <c r="L9" s="1287">
        <f ca="1">'F1'!M34</f>
        <v>6.4139924571446887</v>
      </c>
      <c r="M9" s="1287">
        <f ca="1">'F1'!N49*'F2'!M9/'F2'!M9</f>
        <v>6.8469350683042878</v>
      </c>
      <c r="N9" s="1287">
        <f ca="1">'F1'!O49*'F2'!N9/'F2'!N9</f>
        <v>6.8060059974722211</v>
      </c>
      <c r="O9" s="1287">
        <f ca="1">'F1'!P49*'F2'!O9/'F2'!O9</f>
        <v>6.6340521765512923</v>
      </c>
      <c r="P9" s="1287">
        <f ca="1">'F1'!Q49*'F2'!P9/'F2'!P9</f>
        <v>6.275693498106536</v>
      </c>
      <c r="Q9" s="1287">
        <f ca="1">'F1'!R49*'F2'!Q9/'F2'!Q9</f>
        <v>6.2303076947708869</v>
      </c>
    </row>
    <row r="10" spans="1:17" ht="30" customHeight="1" x14ac:dyDescent="0.25">
      <c r="A10" s="49">
        <v>2</v>
      </c>
      <c r="B10" s="72" t="s">
        <v>165</v>
      </c>
      <c r="C10" s="72"/>
      <c r="D10" s="72"/>
      <c r="E10" s="72"/>
      <c r="F10" s="225"/>
      <c r="G10" s="226"/>
      <c r="H10" s="227"/>
      <c r="I10" s="227"/>
      <c r="J10" s="227"/>
      <c r="K10" s="1288"/>
      <c r="L10" s="1288"/>
      <c r="M10" s="1288"/>
      <c r="N10" s="1288"/>
      <c r="O10" s="1288"/>
      <c r="P10" s="1288"/>
      <c r="Q10" s="1288"/>
    </row>
    <row r="11" spans="1:17" ht="36.75" customHeight="1" x14ac:dyDescent="0.25">
      <c r="A11" s="49">
        <v>3</v>
      </c>
      <c r="B11" s="72" t="s">
        <v>166</v>
      </c>
      <c r="C11" s="72"/>
      <c r="D11" s="72"/>
      <c r="E11" s="72"/>
      <c r="F11" s="225"/>
      <c r="G11" s="226"/>
      <c r="H11" s="227"/>
      <c r="I11" s="227"/>
      <c r="J11" s="227"/>
      <c r="K11" s="1288"/>
      <c r="L11" s="1288"/>
      <c r="M11" s="1288"/>
      <c r="N11" s="1288"/>
      <c r="O11" s="1288"/>
      <c r="P11" s="1288"/>
      <c r="Q11" s="1288"/>
    </row>
    <row r="12" spans="1:17" ht="31.5" customHeight="1" x14ac:dyDescent="0.25">
      <c r="A12" s="49">
        <v>4</v>
      </c>
      <c r="B12" s="72" t="s">
        <v>167</v>
      </c>
      <c r="C12" s="72"/>
      <c r="D12" s="72"/>
      <c r="E12" s="72"/>
      <c r="F12" s="225"/>
      <c r="G12" s="226"/>
      <c r="H12" s="227"/>
      <c r="I12" s="227"/>
      <c r="J12" s="227"/>
      <c r="K12" s="1289"/>
      <c r="L12" s="1289"/>
      <c r="M12" s="1289"/>
      <c r="N12" s="1289"/>
      <c r="O12" s="1289"/>
      <c r="P12" s="1289"/>
      <c r="Q12" s="1289"/>
    </row>
    <row r="13" spans="1:17" ht="21" customHeight="1" x14ac:dyDescent="0.25">
      <c r="A13" s="49">
        <v>5</v>
      </c>
      <c r="B13" s="72" t="s">
        <v>168</v>
      </c>
      <c r="C13" s="72"/>
      <c r="D13" s="72"/>
      <c r="E13" s="72"/>
      <c r="F13" s="225"/>
      <c r="G13" s="226"/>
      <c r="H13" s="227"/>
      <c r="I13" s="227"/>
      <c r="J13" s="227"/>
      <c r="K13" s="227"/>
      <c r="L13" s="227"/>
      <c r="M13" s="227"/>
      <c r="N13" s="227"/>
      <c r="O13" s="227"/>
      <c r="P13" s="227"/>
      <c r="Q13" s="227"/>
    </row>
    <row r="14" spans="1:17" ht="21" customHeight="1" x14ac:dyDescent="0.25">
      <c r="A14" s="49">
        <v>6</v>
      </c>
      <c r="B14" s="72" t="s">
        <v>169</v>
      </c>
      <c r="C14" s="72"/>
      <c r="D14" s="72"/>
      <c r="E14" s="72"/>
      <c r="F14" s="225"/>
      <c r="G14" s="226"/>
      <c r="H14" s="227"/>
      <c r="I14" s="227"/>
      <c r="J14" s="227"/>
      <c r="K14" s="227"/>
      <c r="L14" s="227"/>
      <c r="M14" s="227"/>
      <c r="N14" s="227"/>
      <c r="O14" s="227"/>
      <c r="P14" s="227"/>
      <c r="Q14" s="227"/>
    </row>
    <row r="15" spans="1:17" ht="21" customHeight="1" x14ac:dyDescent="0.25">
      <c r="A15" s="49">
        <v>7</v>
      </c>
      <c r="B15" s="72" t="s">
        <v>170</v>
      </c>
      <c r="C15" s="72"/>
      <c r="D15" s="72"/>
      <c r="E15" s="72"/>
      <c r="F15" s="225"/>
      <c r="G15" s="226"/>
      <c r="H15" s="227"/>
      <c r="I15" s="227"/>
      <c r="J15" s="227"/>
      <c r="K15" s="227"/>
      <c r="L15" s="227"/>
      <c r="M15" s="227"/>
      <c r="N15" s="227"/>
      <c r="O15" s="227"/>
      <c r="P15" s="227"/>
      <c r="Q15" s="227"/>
    </row>
    <row r="16" spans="1:17" ht="21" customHeight="1" x14ac:dyDescent="0.25">
      <c r="A16" s="49"/>
      <c r="B16" s="72" t="s">
        <v>171</v>
      </c>
      <c r="C16" s="72"/>
      <c r="D16" s="72"/>
      <c r="E16" s="72"/>
      <c r="F16" s="226"/>
      <c r="G16" s="226"/>
      <c r="H16" s="227"/>
      <c r="I16" s="227"/>
      <c r="J16" s="227"/>
      <c r="K16" s="227"/>
      <c r="L16" s="227"/>
      <c r="M16" s="227"/>
      <c r="N16" s="227"/>
      <c r="O16" s="227"/>
      <c r="P16" s="227"/>
      <c r="Q16" s="227"/>
    </row>
    <row r="17" spans="1:17" ht="21" customHeight="1" x14ac:dyDescent="0.25">
      <c r="A17" s="49"/>
      <c r="B17" s="72" t="s">
        <v>172</v>
      </c>
      <c r="C17" s="72"/>
      <c r="D17" s="72"/>
      <c r="E17" s="72"/>
      <c r="F17" s="226"/>
      <c r="G17" s="226"/>
      <c r="H17" s="227"/>
      <c r="I17" s="227"/>
      <c r="J17" s="227"/>
      <c r="K17" s="227"/>
      <c r="L17" s="227"/>
      <c r="M17" s="227"/>
      <c r="N17" s="227"/>
      <c r="O17" s="227"/>
      <c r="P17" s="227"/>
      <c r="Q17" s="227"/>
    </row>
    <row r="18" spans="1:17" ht="24" customHeight="1" x14ac:dyDescent="0.25">
      <c r="A18" s="49"/>
      <c r="B18" s="72"/>
      <c r="C18" s="72"/>
      <c r="D18" s="72"/>
      <c r="E18" s="72"/>
      <c r="F18" s="226"/>
      <c r="G18" s="226"/>
      <c r="H18" s="227"/>
      <c r="I18" s="227"/>
      <c r="J18" s="227"/>
      <c r="K18" s="227"/>
      <c r="L18" s="227"/>
      <c r="M18" s="227"/>
      <c r="N18" s="227"/>
      <c r="O18" s="227"/>
      <c r="P18" s="227"/>
      <c r="Q18" s="227"/>
    </row>
    <row r="19" spans="1:17" ht="31.5" customHeight="1" x14ac:dyDescent="0.25">
      <c r="A19" s="48" t="s">
        <v>173</v>
      </c>
      <c r="B19" s="73" t="s">
        <v>175</v>
      </c>
      <c r="C19" s="73"/>
      <c r="D19" s="73"/>
      <c r="E19" s="73"/>
      <c r="F19" s="226"/>
      <c r="G19" s="226"/>
      <c r="H19" s="227"/>
      <c r="I19" s="227"/>
      <c r="J19" s="227"/>
      <c r="K19" s="227"/>
      <c r="L19" s="227"/>
      <c r="M19" s="227"/>
      <c r="N19" s="227"/>
      <c r="O19" s="227"/>
      <c r="P19" s="227"/>
      <c r="Q19" s="227"/>
    </row>
    <row r="20" spans="1:17" ht="21" customHeight="1" x14ac:dyDescent="0.25">
      <c r="A20" s="49">
        <v>1</v>
      </c>
      <c r="B20" s="72"/>
      <c r="C20" s="72"/>
      <c r="D20" s="72"/>
      <c r="E20" s="72"/>
      <c r="F20" s="226"/>
      <c r="G20" s="226"/>
      <c r="H20" s="227"/>
      <c r="I20" s="227"/>
      <c r="J20" s="227"/>
      <c r="K20" s="227"/>
      <c r="L20" s="227"/>
      <c r="M20" s="227"/>
      <c r="N20" s="227"/>
      <c r="O20" s="227"/>
      <c r="P20" s="227"/>
      <c r="Q20" s="227"/>
    </row>
    <row r="21" spans="1:17" ht="21" customHeight="1" x14ac:dyDescent="0.25">
      <c r="A21" s="49">
        <v>2</v>
      </c>
      <c r="B21" s="72"/>
      <c r="C21" s="72"/>
      <c r="D21" s="72"/>
      <c r="E21" s="72"/>
      <c r="F21" s="226"/>
      <c r="G21" s="226"/>
      <c r="H21" s="227"/>
      <c r="I21" s="227"/>
      <c r="J21" s="227"/>
      <c r="K21" s="227"/>
      <c r="L21" s="227"/>
      <c r="M21" s="227"/>
      <c r="N21" s="227"/>
      <c r="O21" s="227"/>
      <c r="P21" s="227"/>
      <c r="Q21" s="227"/>
    </row>
    <row r="22" spans="1:17" ht="21" customHeight="1" x14ac:dyDescent="0.25">
      <c r="A22" s="49">
        <v>3</v>
      </c>
      <c r="B22" s="65"/>
      <c r="C22" s="527"/>
      <c r="D22" s="527"/>
      <c r="E22" s="527"/>
      <c r="F22" s="226"/>
      <c r="G22" s="226"/>
      <c r="H22" s="227"/>
      <c r="I22" s="227"/>
      <c r="J22" s="227"/>
      <c r="K22" s="227"/>
      <c r="L22" s="227"/>
      <c r="M22" s="227"/>
      <c r="N22" s="227"/>
      <c r="O22" s="227"/>
      <c r="P22" s="227"/>
      <c r="Q22" s="227"/>
    </row>
    <row r="23" spans="1:17" ht="21" customHeight="1" x14ac:dyDescent="0.25">
      <c r="A23" s="1"/>
      <c r="B23" s="481" t="s">
        <v>68</v>
      </c>
      <c r="C23" s="481"/>
      <c r="D23" s="481"/>
      <c r="E23" s="481"/>
      <c r="F23" s="482"/>
      <c r="G23" s="482"/>
      <c r="H23" s="482"/>
      <c r="I23" s="482"/>
      <c r="J23" s="482"/>
      <c r="K23" s="1058">
        <f>K9</f>
        <v>5.64</v>
      </c>
      <c r="L23" s="1058">
        <f t="shared" ref="L23:Q23" ca="1" si="0">L9</f>
        <v>6.4139924571446887</v>
      </c>
      <c r="M23" s="1058">
        <f t="shared" ca="1" si="0"/>
        <v>6.8469350683042878</v>
      </c>
      <c r="N23" s="1058">
        <f t="shared" ca="1" si="0"/>
        <v>6.8060059974722211</v>
      </c>
      <c r="O23" s="1058">
        <f t="shared" ca="1" si="0"/>
        <v>6.6340521765512923</v>
      </c>
      <c r="P23" s="1058">
        <f t="shared" ca="1" si="0"/>
        <v>6.275693498106536</v>
      </c>
      <c r="Q23" s="1058">
        <f t="shared" ca="1" si="0"/>
        <v>6.2303076947708869</v>
      </c>
    </row>
    <row r="24" spans="1:17" ht="21" customHeight="1" x14ac:dyDescent="0.25"/>
    <row r="25" spans="1:17" ht="21" customHeight="1" x14ac:dyDescent="0.25">
      <c r="H25" s="369"/>
      <c r="I25" s="369"/>
      <c r="J25" s="369"/>
      <c r="K25" s="369"/>
    </row>
    <row r="26" spans="1:17" ht="21" hidden="1" customHeight="1" x14ac:dyDescent="0.25">
      <c r="A26" s="186" t="s">
        <v>319</v>
      </c>
      <c r="B26" s="59"/>
      <c r="C26" s="59"/>
      <c r="D26" s="59"/>
      <c r="E26" s="59"/>
      <c r="F26" s="186"/>
      <c r="G26" s="186"/>
      <c r="H26" s="186"/>
      <c r="I26" s="186"/>
      <c r="J26" s="186"/>
      <c r="K26" s="186"/>
    </row>
    <row r="27" spans="1:17" ht="21" hidden="1" customHeight="1" x14ac:dyDescent="0.25">
      <c r="A27" s="149">
        <v>1</v>
      </c>
      <c r="B27" s="60" t="s">
        <v>475</v>
      </c>
      <c r="C27" s="588"/>
      <c r="D27" s="588"/>
      <c r="E27" s="588"/>
      <c r="F27" s="1254"/>
      <c r="G27" s="1254"/>
      <c r="H27" s="1254"/>
      <c r="I27" s="1254"/>
      <c r="J27" s="1255"/>
      <c r="K27" s="453"/>
    </row>
    <row r="28" spans="1:17" ht="21" hidden="1" customHeight="1" x14ac:dyDescent="0.25">
      <c r="A28" s="149">
        <v>2</v>
      </c>
      <c r="B28" s="61" t="s">
        <v>482</v>
      </c>
      <c r="C28" s="589"/>
      <c r="D28" s="589"/>
      <c r="E28" s="589"/>
      <c r="F28" s="1256"/>
      <c r="G28" s="1256"/>
      <c r="H28" s="152"/>
      <c r="I28" s="152"/>
      <c r="J28" s="188"/>
      <c r="K28" s="454"/>
    </row>
    <row r="29" spans="1:17" ht="21" hidden="1" customHeight="1" x14ac:dyDescent="0.25">
      <c r="A29" s="149">
        <v>3</v>
      </c>
      <c r="B29" s="61" t="s">
        <v>467</v>
      </c>
      <c r="C29" s="589"/>
      <c r="D29" s="589"/>
      <c r="E29" s="589"/>
      <c r="F29" s="1253"/>
      <c r="G29" s="1253"/>
      <c r="H29" s="152"/>
      <c r="I29" s="152"/>
      <c r="J29" s="188"/>
      <c r="K29" s="454"/>
    </row>
    <row r="30" spans="1:17" ht="21" hidden="1" customHeight="1" x14ac:dyDescent="0.25">
      <c r="A30" s="149">
        <v>4</v>
      </c>
      <c r="B30" s="61" t="s">
        <v>468</v>
      </c>
      <c r="C30" s="589"/>
      <c r="D30" s="589"/>
      <c r="E30" s="589"/>
      <c r="F30" s="1253"/>
      <c r="G30" s="1253"/>
      <c r="H30" s="152"/>
      <c r="I30" s="152"/>
      <c r="J30" s="188"/>
      <c r="K30" s="454"/>
    </row>
    <row r="31" spans="1:17" ht="21" hidden="1" customHeight="1" x14ac:dyDescent="0.25">
      <c r="A31" s="149">
        <v>5</v>
      </c>
      <c r="B31" s="61" t="s">
        <v>470</v>
      </c>
      <c r="C31" s="589"/>
      <c r="D31" s="589"/>
      <c r="E31" s="589"/>
      <c r="F31" s="1253"/>
      <c r="G31" s="1253"/>
      <c r="H31" s="152"/>
      <c r="I31" s="152"/>
      <c r="J31" s="188"/>
      <c r="K31" s="454"/>
    </row>
  </sheetData>
  <mergeCells count="24">
    <mergeCell ref="Q9:Q12"/>
    <mergeCell ref="L9:L12"/>
    <mergeCell ref="K9:K12"/>
    <mergeCell ref="M9:M12"/>
    <mergeCell ref="N9:N12"/>
    <mergeCell ref="O9:O12"/>
    <mergeCell ref="P9:P12"/>
    <mergeCell ref="A1:B1"/>
    <mergeCell ref="K5:L5"/>
    <mergeCell ref="K6:L6"/>
    <mergeCell ref="M5:Q5"/>
    <mergeCell ref="P4:Q4"/>
    <mergeCell ref="H6:J6"/>
    <mergeCell ref="A2:J2"/>
    <mergeCell ref="H5:J5"/>
    <mergeCell ref="I4:J4"/>
    <mergeCell ref="A5:A7"/>
    <mergeCell ref="B5:B7"/>
    <mergeCell ref="C5:G5"/>
    <mergeCell ref="F31:G31"/>
    <mergeCell ref="F27:J27"/>
    <mergeCell ref="F28:G28"/>
    <mergeCell ref="F29:G29"/>
    <mergeCell ref="F30:G30"/>
  </mergeCells>
  <pageMargins left="0.7" right="0.7" top="0.75" bottom="0.75" header="0.3" footer="0.3"/>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71</vt:i4>
      </vt:variant>
      <vt:variant>
        <vt:lpstr>Named Ranges</vt:lpstr>
      </vt:variant>
      <vt:variant>
        <vt:i4>42</vt:i4>
      </vt:variant>
    </vt:vector>
  </HeadingPairs>
  <TitlesOfParts>
    <vt:vector size="113" baseType="lpstr">
      <vt:lpstr>Indexw</vt:lpstr>
      <vt:lpstr>Index</vt:lpstr>
      <vt:lpstr>Notes</vt:lpstr>
      <vt:lpstr>S1</vt:lpstr>
      <vt:lpstr>S2</vt:lpstr>
      <vt:lpstr>S3</vt:lpstr>
      <vt:lpstr>F1</vt:lpstr>
      <vt:lpstr>F2</vt:lpstr>
      <vt:lpstr>F3A</vt:lpstr>
      <vt:lpstr>F3B</vt:lpstr>
      <vt:lpstr>F3C</vt:lpstr>
      <vt:lpstr>F4</vt:lpstr>
      <vt:lpstr>F4A</vt:lpstr>
      <vt:lpstr>F4B</vt:lpstr>
      <vt:lpstr>F4C</vt:lpstr>
      <vt:lpstr>F5</vt:lpstr>
      <vt:lpstr>F6</vt:lpstr>
      <vt:lpstr>F7</vt:lpstr>
      <vt:lpstr>F8</vt:lpstr>
      <vt:lpstr>F8A</vt:lpstr>
      <vt:lpstr>F8B</vt:lpstr>
      <vt:lpstr>F9</vt:lpstr>
      <vt:lpstr>F10</vt:lpstr>
      <vt:lpstr>F11</vt:lpstr>
      <vt:lpstr>F12</vt:lpstr>
      <vt:lpstr>F13</vt:lpstr>
      <vt:lpstr>F14</vt:lpstr>
      <vt:lpstr>F14A</vt:lpstr>
      <vt:lpstr>F15</vt:lpstr>
      <vt:lpstr>F16</vt:lpstr>
      <vt:lpstr>F17</vt:lpstr>
      <vt:lpstr>F18</vt:lpstr>
      <vt:lpstr>F19</vt:lpstr>
      <vt:lpstr>F20</vt:lpstr>
      <vt:lpstr>F21</vt:lpstr>
      <vt:lpstr>F22A</vt:lpstr>
      <vt:lpstr>F22B</vt:lpstr>
      <vt:lpstr>F22C</vt:lpstr>
      <vt:lpstr>F22D</vt:lpstr>
      <vt:lpstr>F22E</vt:lpstr>
      <vt:lpstr>F22F</vt:lpstr>
      <vt:lpstr>F22G</vt:lpstr>
      <vt:lpstr>F23</vt:lpstr>
      <vt:lpstr>F23A</vt:lpstr>
      <vt:lpstr>F24</vt:lpstr>
      <vt:lpstr>F25</vt:lpstr>
      <vt:lpstr>F26</vt:lpstr>
      <vt:lpstr>F27</vt:lpstr>
      <vt:lpstr>F28</vt:lpstr>
      <vt:lpstr>F29</vt:lpstr>
      <vt:lpstr>F30</vt:lpstr>
      <vt:lpstr>F31</vt:lpstr>
      <vt:lpstr>F32</vt:lpstr>
      <vt:lpstr>F33</vt:lpstr>
      <vt:lpstr>F34</vt:lpstr>
      <vt:lpstr>F35</vt:lpstr>
      <vt:lpstr>F36</vt:lpstr>
      <vt:lpstr>F37</vt:lpstr>
      <vt:lpstr>F38</vt:lpstr>
      <vt:lpstr>P1</vt:lpstr>
      <vt:lpstr>P2</vt:lpstr>
      <vt:lpstr>P3</vt:lpstr>
      <vt:lpstr>P4</vt:lpstr>
      <vt:lpstr>P5</vt:lpstr>
      <vt:lpstr>P6</vt:lpstr>
      <vt:lpstr>P7</vt:lpstr>
      <vt:lpstr>P8</vt:lpstr>
      <vt:lpstr>P9</vt:lpstr>
      <vt:lpstr>P10</vt:lpstr>
      <vt:lpstr>P11</vt:lpstr>
      <vt:lpstr>P12</vt:lpstr>
      <vt:lpstr>'F10'!Print_Area</vt:lpstr>
      <vt:lpstr>'F11'!Print_Area</vt:lpstr>
      <vt:lpstr>'F13'!Print_Area</vt:lpstr>
      <vt:lpstr>'F14'!Print_Area</vt:lpstr>
      <vt:lpstr>'F15'!Print_Area</vt:lpstr>
      <vt:lpstr>'F17'!Print_Area</vt:lpstr>
      <vt:lpstr>'F18'!Print_Area</vt:lpstr>
      <vt:lpstr>'F19'!Print_Area</vt:lpstr>
      <vt:lpstr>'F2'!Print_Area</vt:lpstr>
      <vt:lpstr>'F20'!Print_Area</vt:lpstr>
      <vt:lpstr>'F21'!Print_Area</vt:lpstr>
      <vt:lpstr>F22A!Print_Area</vt:lpstr>
      <vt:lpstr>F22B!Print_Area</vt:lpstr>
      <vt:lpstr>F22E!Print_Area</vt:lpstr>
      <vt:lpstr>F22F!Print_Area</vt:lpstr>
      <vt:lpstr>F22G!Print_Area</vt:lpstr>
      <vt:lpstr>'F23'!Print_Area</vt:lpstr>
      <vt:lpstr>F23A!Print_Area</vt:lpstr>
      <vt:lpstr>'F24'!Print_Area</vt:lpstr>
      <vt:lpstr>'F25'!Print_Area</vt:lpstr>
      <vt:lpstr>'F26'!Print_Area</vt:lpstr>
      <vt:lpstr>'F29'!Print_Area</vt:lpstr>
      <vt:lpstr>'F34'!Print_Area</vt:lpstr>
      <vt:lpstr>F4B!Print_Area</vt:lpstr>
      <vt:lpstr>F4C!Print_Area</vt:lpstr>
      <vt:lpstr>'F5'!Print_Area</vt:lpstr>
      <vt:lpstr>'F7'!Print_Area</vt:lpstr>
      <vt:lpstr>'F8'!Print_Area</vt:lpstr>
      <vt:lpstr>F8A!Print_Area</vt:lpstr>
      <vt:lpstr>F8B!Print_Area</vt:lpstr>
      <vt:lpstr>'F9'!Print_Area</vt:lpstr>
      <vt:lpstr>Index!Print_Area</vt:lpstr>
      <vt:lpstr>Notes!Print_Area</vt:lpstr>
      <vt:lpstr>'P11'!Print_Area</vt:lpstr>
      <vt:lpstr>'P2'!Print_Area</vt:lpstr>
      <vt:lpstr>'P4'!Print_Area</vt:lpstr>
      <vt:lpstr>'P6'!Print_Area</vt:lpstr>
      <vt:lpstr>'P8'!Print_Area</vt:lpstr>
      <vt:lpstr>'P9'!Print_Area</vt:lpstr>
      <vt:lpstr>'S1'!Print_Area</vt:lpstr>
      <vt:lpstr>'S2'!Print_Area</vt:lpstr>
      <vt:lpstr>'S3'!Print_Area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BHEL</dc:creator>
  <cp:lastModifiedBy>Narasinga Kiran</cp:lastModifiedBy>
  <cp:lastPrinted>2021-06-25T06:15:23Z</cp:lastPrinted>
  <dcterms:created xsi:type="dcterms:W3CDTF">2013-08-17T04:54:53Z</dcterms:created>
  <dcterms:modified xsi:type="dcterms:W3CDTF">2021-12-20T11:15:51Z</dcterms:modified>
</cp:coreProperties>
</file>